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Лист1!$A$1:$AX$149</definedName>
  </definedNames>
  <calcPr calcId="191029"/>
</workbook>
</file>

<file path=xl/calcChain.xml><?xml version="1.0" encoding="utf-8"?>
<calcChain xmlns="http://schemas.openxmlformats.org/spreadsheetml/2006/main">
  <c r="V79" i="1"/>
  <c r="Q40"/>
  <c r="V33"/>
  <c r="Q33"/>
  <c r="H33"/>
  <c r="Q39" l="1"/>
  <c r="V37"/>
  <c r="Q37"/>
  <c r="Q34"/>
  <c r="Q32"/>
  <c r="Q26"/>
  <c r="S17"/>
  <c r="U29"/>
  <c r="N33"/>
  <c r="N34"/>
  <c r="N37"/>
  <c r="P46"/>
  <c r="J33" l="1"/>
  <c r="K33" s="1"/>
  <c r="M33"/>
  <c r="H39"/>
  <c r="M39" s="1"/>
  <c r="J39" l="1"/>
  <c r="K39" s="1"/>
  <c r="H42"/>
  <c r="M42" s="1"/>
  <c r="V39" l="1"/>
  <c r="H31"/>
  <c r="J31" l="1"/>
  <c r="K31" s="1"/>
  <c r="M31"/>
  <c r="S66"/>
  <c r="D65"/>
  <c r="H64"/>
  <c r="K64" s="1"/>
  <c r="Q64" s="1"/>
  <c r="H63"/>
  <c r="K63" s="1"/>
  <c r="Q63" s="1"/>
  <c r="H62"/>
  <c r="K62" s="1"/>
  <c r="Q62" s="1"/>
  <c r="H61"/>
  <c r="N61" s="1"/>
  <c r="H60"/>
  <c r="M60" s="1"/>
  <c r="H59"/>
  <c r="N59" s="1"/>
  <c r="H58"/>
  <c r="M58" s="1"/>
  <c r="H57"/>
  <c r="M57" s="1"/>
  <c r="H56"/>
  <c r="M56" s="1"/>
  <c r="H55"/>
  <c r="M55" s="1"/>
  <c r="H54"/>
  <c r="U47"/>
  <c r="T47"/>
  <c r="T48" s="1"/>
  <c r="P47"/>
  <c r="P48" s="1"/>
  <c r="D47"/>
  <c r="H46"/>
  <c r="M46" s="1"/>
  <c r="H45"/>
  <c r="M45" s="1"/>
  <c r="H44"/>
  <c r="M44" s="1"/>
  <c r="H43"/>
  <c r="H41"/>
  <c r="H40"/>
  <c r="H37"/>
  <c r="J37" s="1"/>
  <c r="D35"/>
  <c r="H34"/>
  <c r="H32"/>
  <c r="N32" s="1"/>
  <c r="H30"/>
  <c r="H29"/>
  <c r="H28"/>
  <c r="H27"/>
  <c r="N27" s="1"/>
  <c r="H26"/>
  <c r="H25"/>
  <c r="H24"/>
  <c r="J24" s="1"/>
  <c r="H23"/>
  <c r="D20"/>
  <c r="H19"/>
  <c r="M19" s="1"/>
  <c r="H18"/>
  <c r="J18" s="1"/>
  <c r="K18" s="1"/>
  <c r="H17"/>
  <c r="N23" l="1"/>
  <c r="M23"/>
  <c r="J43"/>
  <c r="M43"/>
  <c r="V31"/>
  <c r="M30"/>
  <c r="N30"/>
  <c r="J40"/>
  <c r="K40" s="1"/>
  <c r="M41"/>
  <c r="N65"/>
  <c r="K56"/>
  <c r="Q56" s="1"/>
  <c r="K37"/>
  <c r="M37"/>
  <c r="J17"/>
  <c r="J19"/>
  <c r="K19" s="1"/>
  <c r="V19" s="1"/>
  <c r="M28"/>
  <c r="J34"/>
  <c r="K34" s="1"/>
  <c r="M34"/>
  <c r="M25"/>
  <c r="N25"/>
  <c r="J44"/>
  <c r="K44" s="1"/>
  <c r="J46"/>
  <c r="K46" s="1"/>
  <c r="Q46" s="1"/>
  <c r="V46" s="1"/>
  <c r="M40"/>
  <c r="H65"/>
  <c r="K59"/>
  <c r="M29"/>
  <c r="N26"/>
  <c r="M26"/>
  <c r="J29"/>
  <c r="K29" s="1"/>
  <c r="Q29" s="1"/>
  <c r="J27"/>
  <c r="M27"/>
  <c r="N24"/>
  <c r="M24"/>
  <c r="J32"/>
  <c r="K32" s="1"/>
  <c r="M32"/>
  <c r="V63"/>
  <c r="M18"/>
  <c r="V18" s="1"/>
  <c r="J23"/>
  <c r="K23" s="1"/>
  <c r="J25"/>
  <c r="J42"/>
  <c r="K42" s="1"/>
  <c r="M59"/>
  <c r="K61"/>
  <c r="Q61" s="1"/>
  <c r="V64"/>
  <c r="H20"/>
  <c r="D48"/>
  <c r="D66" s="1"/>
  <c r="S8" s="1"/>
  <c r="K24"/>
  <c r="J30"/>
  <c r="K30" s="1"/>
  <c r="Q30" s="1"/>
  <c r="U26"/>
  <c r="J26"/>
  <c r="K26" s="1"/>
  <c r="J28"/>
  <c r="K28" s="1"/>
  <c r="H35"/>
  <c r="V62"/>
  <c r="X62" s="1"/>
  <c r="J45"/>
  <c r="K45" s="1"/>
  <c r="H47"/>
  <c r="K54"/>
  <c r="Q54" s="1"/>
  <c r="U55"/>
  <c r="K57"/>
  <c r="Q57" s="1"/>
  <c r="M17"/>
  <c r="U23"/>
  <c r="M54"/>
  <c r="K55"/>
  <c r="K58"/>
  <c r="Q58" s="1"/>
  <c r="K60"/>
  <c r="Q60" s="1"/>
  <c r="J41"/>
  <c r="K41" s="1"/>
  <c r="K43"/>
  <c r="Q28" l="1"/>
  <c r="K27"/>
  <c r="Q27"/>
  <c r="Q55"/>
  <c r="Q59"/>
  <c r="V59" s="1"/>
  <c r="X59" s="1"/>
  <c r="N17"/>
  <c r="N20" s="1"/>
  <c r="V56"/>
  <c r="V40"/>
  <c r="X40" s="1"/>
  <c r="N35"/>
  <c r="M35"/>
  <c r="N47"/>
  <c r="V55"/>
  <c r="V42"/>
  <c r="X42" s="1"/>
  <c r="V43"/>
  <c r="X43" s="1"/>
  <c r="V32"/>
  <c r="V44"/>
  <c r="X44" s="1"/>
  <c r="V41"/>
  <c r="V38"/>
  <c r="X38" s="1"/>
  <c r="V45"/>
  <c r="X46"/>
  <c r="J47"/>
  <c r="X37"/>
  <c r="V61"/>
  <c r="X61" s="1"/>
  <c r="J20"/>
  <c r="K17"/>
  <c r="K20" s="1"/>
  <c r="V60"/>
  <c r="X60" s="1"/>
  <c r="K25"/>
  <c r="V25" s="1"/>
  <c r="M20"/>
  <c r="J35"/>
  <c r="M65"/>
  <c r="K47"/>
  <c r="V28"/>
  <c r="V58"/>
  <c r="U35"/>
  <c r="U48" s="1"/>
  <c r="U66" s="1"/>
  <c r="K65"/>
  <c r="V54"/>
  <c r="H48"/>
  <c r="H66" s="1"/>
  <c r="V26"/>
  <c r="V23"/>
  <c r="V57"/>
  <c r="X65" l="1"/>
  <c r="V17"/>
  <c r="V20" s="1"/>
  <c r="V30"/>
  <c r="V29"/>
  <c r="K35"/>
  <c r="K48" s="1"/>
  <c r="K66" s="1"/>
  <c r="V69" s="1"/>
  <c r="J48"/>
  <c r="J66" s="1"/>
  <c r="N48"/>
  <c r="N66" s="1"/>
  <c r="V65"/>
  <c r="M47"/>
  <c r="V24"/>
  <c r="Q65"/>
  <c r="M48" l="1"/>
  <c r="M66" s="1"/>
  <c r="X41"/>
  <c r="Q47"/>
  <c r="X45"/>
  <c r="X47" l="1"/>
  <c r="X48" s="1"/>
  <c r="X66" s="1"/>
  <c r="G68" s="1"/>
  <c r="V68" s="1"/>
  <c r="H70" s="1"/>
  <c r="V47"/>
  <c r="H73" l="1"/>
  <c r="V34"/>
  <c r="V27"/>
  <c r="V35"/>
  <c r="V48" s="1"/>
  <c r="V66" s="1"/>
  <c r="Q35"/>
  <c r="Q48" s="1"/>
  <c r="Q66" s="1"/>
  <c r="G73" l="1"/>
  <c r="G70"/>
  <c r="N70" l="1"/>
  <c r="V70"/>
  <c r="N73"/>
  <c r="V73"/>
  <c r="V74" l="1"/>
  <c r="V75" s="1"/>
  <c r="S9"/>
</calcChain>
</file>

<file path=xl/sharedStrings.xml><?xml version="1.0" encoding="utf-8"?>
<sst xmlns="http://schemas.openxmlformats.org/spreadsheetml/2006/main" count="209" uniqueCount="129">
  <si>
    <t>Унифицированная форма № Т-3</t>
  </si>
  <si>
    <t>Утверждена постановлением Госкомстата РФ</t>
  </si>
  <si>
    <t>Код</t>
  </si>
  <si>
    <t>от 06.04 2001г. №26</t>
  </si>
  <si>
    <t>Форма по ОКУД</t>
  </si>
  <si>
    <t>Муниципальное бюджетное дошкольное образовательное учреждение детский сад  № 30 г. Азова</t>
  </si>
  <si>
    <t xml:space="preserve">по ОКПО </t>
  </si>
  <si>
    <t>по ОКТМО</t>
  </si>
  <si>
    <t xml:space="preserve">   ШТАТНОЕ РАСПИСАНИЕ       </t>
  </si>
  <si>
    <t>УТВЕРЖДЕНО</t>
  </si>
  <si>
    <t>Областной бюджет на 12 групп</t>
  </si>
  <si>
    <t>«</t>
  </si>
  <si>
    <t>»</t>
  </si>
  <si>
    <t>20</t>
  </si>
  <si>
    <t>г. №</t>
  </si>
  <si>
    <t>Штат в количестве</t>
  </si>
  <si>
    <t>единиц</t>
  </si>
  <si>
    <t>на</t>
  </si>
  <si>
    <t>период</t>
  </si>
  <si>
    <t>с</t>
  </si>
  <si>
    <t xml:space="preserve">С месячным фондом заработной платы </t>
  </si>
  <si>
    <t>Девятьсот восемьдесят шесть тысяч шестьсот двадцать шесть рублей 54 копеек</t>
  </si>
  <si>
    <t>№ п/п</t>
  </si>
  <si>
    <t>Наименование должности</t>
  </si>
  <si>
    <t xml:space="preserve">Кол-во  штат-ных единиц </t>
  </si>
  <si>
    <t>Норма часов в неделю</t>
  </si>
  <si>
    <t>Квалификационная категория, разряд</t>
  </si>
  <si>
    <t>Установленный должностной оклад</t>
  </si>
  <si>
    <t>Заработная плата по нагрузке</t>
  </si>
  <si>
    <t xml:space="preserve">Надбавки включаемые в основной фонд  (% - сумма) </t>
  </si>
  <si>
    <t>Месячный фонд оплаты труда</t>
  </si>
  <si>
    <t xml:space="preserve">Замещение отпусков </t>
  </si>
  <si>
    <t>%</t>
  </si>
  <si>
    <t xml:space="preserve">Допл.  за квалификац.п.    1- 0.15; высшая - 0.3                               </t>
  </si>
  <si>
    <t>Заработная плата по нагрузке с учетом категории</t>
  </si>
  <si>
    <t xml:space="preserve">за выслугу лет             </t>
  </si>
  <si>
    <t>за раб.в.особых.усл.труда (лог.гр..-20%)</t>
  </si>
  <si>
    <t xml:space="preserve">Надбавка за качество выполн работ                  ( почетное звание)   </t>
  </si>
  <si>
    <t>Допл. не  вход.  в круг долж обязанност (за ГМО, охрану детства, архив)</t>
  </si>
  <si>
    <t>к-во
дней</t>
  </si>
  <si>
    <t>(руб)</t>
  </si>
  <si>
    <t>сумма</t>
  </si>
  <si>
    <t>I</t>
  </si>
  <si>
    <t>Административно-управленческий персонал</t>
  </si>
  <si>
    <t xml:space="preserve">Заведующий </t>
  </si>
  <si>
    <t>Главный бухгалтер</t>
  </si>
  <si>
    <t>Заместитель заведующего по административно -хозяйствен-ной части</t>
  </si>
  <si>
    <t>Итого административно-управленческий персонал</t>
  </si>
  <si>
    <t>II</t>
  </si>
  <si>
    <t>Педагогический состав</t>
  </si>
  <si>
    <t>Прочие педработники</t>
  </si>
  <si>
    <t>Старший воспитатель</t>
  </si>
  <si>
    <t>высшая</t>
  </si>
  <si>
    <t xml:space="preserve">Учитель-логопед </t>
  </si>
  <si>
    <t>первая</t>
  </si>
  <si>
    <t>Учитель-дефектолог</t>
  </si>
  <si>
    <t>Инструктор по физической культуре</t>
  </si>
  <si>
    <t>Музыкальный руководитель</t>
  </si>
  <si>
    <t xml:space="preserve">Педагог-психолог </t>
  </si>
  <si>
    <t>б/к</t>
  </si>
  <si>
    <t>Итого прочие педработники</t>
  </si>
  <si>
    <t>Воспитатели</t>
  </si>
  <si>
    <t xml:space="preserve">Воспитатель </t>
  </si>
  <si>
    <t xml:space="preserve">Воспитатель  </t>
  </si>
  <si>
    <t>Воспитатель</t>
  </si>
  <si>
    <t>Итого воспитатели</t>
  </si>
  <si>
    <t>Х</t>
  </si>
  <si>
    <t>Итого педагогический состав</t>
  </si>
  <si>
    <t>х</t>
  </si>
  <si>
    <t>ПКГ, квалификационный уровень, категория, разряд</t>
  </si>
  <si>
    <t xml:space="preserve">Допл.  за квалификац.    1- 0.15; высшая - 0.3                               </t>
  </si>
  <si>
    <t xml:space="preserve">за выслугу лет            </t>
  </si>
  <si>
    <t>Надбавка за качество выполн работ (почетное звание)   п.4.10</t>
  </si>
  <si>
    <t>III</t>
  </si>
  <si>
    <t>Учебно-вспомогательный персонал</t>
  </si>
  <si>
    <t>Бухгалтер</t>
  </si>
  <si>
    <t>Сл.3ур/2кв.ур/2кат.</t>
  </si>
  <si>
    <t>Специалист по кадрам</t>
  </si>
  <si>
    <t>Сл.3ур/1кв.ур.</t>
  </si>
  <si>
    <t>Специалист в сфере закупок</t>
  </si>
  <si>
    <t>Экономист</t>
  </si>
  <si>
    <t>Специалист по охране труда</t>
  </si>
  <si>
    <t>Младший воспитатель</t>
  </si>
  <si>
    <t>Увп. 2ур./1кв.ур.</t>
  </si>
  <si>
    <t>Помощник воспитателя</t>
  </si>
  <si>
    <t>Уборщик служебных помещений</t>
  </si>
  <si>
    <t>1ур./1кв.ур.,1р</t>
  </si>
  <si>
    <t>Дворник</t>
  </si>
  <si>
    <t>Итого учебно-вспомогательный персонал</t>
  </si>
  <si>
    <t>ВСЕГО</t>
  </si>
  <si>
    <t>СПРАВОЧНО:</t>
  </si>
  <si>
    <t>1/12  замещения  отпусков</t>
  </si>
  <si>
    <t>=</t>
  </si>
  <si>
    <t xml:space="preserve">Компенсационные выплаты,не вх.в К.Д.О. 5% </t>
  </si>
  <si>
    <t>*</t>
  </si>
  <si>
    <t>Стимулирующие выплаты 5% в т.ч.</t>
  </si>
  <si>
    <t>+</t>
  </si>
  <si>
    <t>Стимулирующие выплаты 1,5% АУП</t>
  </si>
  <si>
    <t>-</t>
  </si>
  <si>
    <t>Стимулирующие выплаты 3,5% Проч.персонал</t>
  </si>
  <si>
    <t>Материальная помощь 1%</t>
  </si>
  <si>
    <t>Всего ФОТ в месяц</t>
  </si>
  <si>
    <t>ВСЕГО ГОДОВОЙ ФОНД</t>
  </si>
  <si>
    <t xml:space="preserve">Дошкольных групп </t>
  </si>
  <si>
    <t>гр.</t>
  </si>
  <si>
    <t>в т.ч. групп:</t>
  </si>
  <si>
    <t>Площадь двора и прил.территории</t>
  </si>
  <si>
    <t>м2</t>
  </si>
  <si>
    <t xml:space="preserve">   </t>
  </si>
  <si>
    <t>Убираемая пощадь  здания</t>
  </si>
  <si>
    <t>Нормативы численности работников по  функции  "приготовление детского питания"(290 восп-в = 9,5ед.)</t>
  </si>
  <si>
    <t>Замена 0,5 ставки уборщика служебных помещений и 0,5 ставки дворника на 1 ставку специалиста по охране труда.</t>
  </si>
  <si>
    <t>Рабочий по комплксному обслуживанию и ремонту зданий 1,5ст (12гр/2гр*0,25ст.=1,5 по 88 приказу). В дошкольных учреждениях рабочие по комплексному обслуживанию и ремонту зданий вводятся в соответствии с производственной необходимостью: 0,25 ед. должности - на каждые 2 группы.</t>
  </si>
  <si>
    <t>В яслях норматив численности кастелянш увеличивается на 0,5 ед. при наличии не менее 2-х групп детей ясельного возраста.</t>
  </si>
  <si>
    <t>Норматив численности - 0,5 грузчика на число групп в детском дошкольном учреждении с 3 групп, а при последующем увеличении на каждые 5 групп возрастает на 0,5 ед.</t>
  </si>
  <si>
    <t xml:space="preserve">   Главный бухгалтер ______________  А.С. Гордиенко</t>
  </si>
  <si>
    <t>за раб.в.особых.усл.труда (лог.гр..-15%)</t>
  </si>
  <si>
    <t>Тьютор</t>
  </si>
  <si>
    <r>
      <t>"_</t>
    </r>
    <r>
      <rPr>
        <b/>
        <u/>
        <sz val="14"/>
        <color indexed="8"/>
        <rFont val="Times New Roman"/>
        <family val="1"/>
        <charset val="204"/>
      </rPr>
      <t>01</t>
    </r>
    <r>
      <rPr>
        <b/>
        <sz val="14"/>
        <color indexed="8"/>
        <rFont val="Times New Roman"/>
        <family val="1"/>
        <charset val="204"/>
      </rPr>
      <t>_"</t>
    </r>
  </si>
  <si>
    <t>Доплата молодому специвлисту</t>
  </si>
  <si>
    <t xml:space="preserve">Доплата до МРОТ,             22440 руб.       </t>
  </si>
  <si>
    <t>Доведение до указа Президента</t>
  </si>
  <si>
    <t>2026_г</t>
  </si>
  <si>
    <t xml:space="preserve">Доплата до МРОТ,                27093 руб.       </t>
  </si>
  <si>
    <t>сентября</t>
  </si>
  <si>
    <t>ясли 2 гр= 30 восп.</t>
  </si>
  <si>
    <t>сад- 170 восп.;</t>
  </si>
  <si>
    <t>(из них-2-комп.гр сад  26)</t>
  </si>
  <si>
    <r>
      <t xml:space="preserve">Приказом организации от "28 "августа  2026 г. </t>
    </r>
    <r>
      <rPr>
        <sz val="16"/>
        <color rgb="FFFF0000"/>
        <rFont val="Times New Roman"/>
        <family val="1"/>
        <charset val="204"/>
      </rPr>
      <t xml:space="preserve"> № 42-ОД</t>
    </r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</si>
</sst>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#,##0.00_ ;\-#,##0.00\ "/>
    <numFmt numFmtId="165" formatCode="#,##0.00_р_."/>
    <numFmt numFmtId="166" formatCode="#,##0\ _₽"/>
    <numFmt numFmtId="167" formatCode="0.0"/>
    <numFmt numFmtId="168" formatCode="0.0%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sz val="14"/>
      <color indexed="8"/>
      <name val="Arial"/>
      <family val="2"/>
      <charset val="204"/>
    </font>
    <font>
      <b/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indexed="8"/>
      <name val="Arial"/>
      <family val="2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sz val="10"/>
      <color indexed="17"/>
      <name val="Arial"/>
      <family val="2"/>
      <charset val="204"/>
    </font>
    <font>
      <b/>
      <sz val="13"/>
      <name val="Times New Roman"/>
      <family val="1"/>
      <charset val="204"/>
    </font>
    <font>
      <b/>
      <sz val="15"/>
      <name val="Times New Roman"/>
      <family val="1"/>
      <charset val="204"/>
    </font>
    <font>
      <b/>
      <i/>
      <u/>
      <sz val="15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  <charset val="204"/>
    </font>
    <font>
      <sz val="10"/>
      <color indexed="10"/>
      <name val="Arial"/>
      <family val="2"/>
      <charset val="204"/>
    </font>
    <font>
      <sz val="12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10"/>
      <name val="Arial"/>
      <family val="2"/>
      <charset val="204"/>
    </font>
    <font>
      <sz val="16"/>
      <name val="Calibri"/>
      <family val="2"/>
    </font>
    <font>
      <sz val="16"/>
      <color theme="1"/>
      <name val="Calibri"/>
      <family val="2"/>
      <scheme val="minor"/>
    </font>
    <font>
      <sz val="16"/>
      <color indexed="10"/>
      <name val="Calibri"/>
      <family val="2"/>
    </font>
    <font>
      <sz val="16"/>
      <color indexed="10"/>
      <name val="Times New Roman"/>
      <family val="1"/>
      <charset val="204"/>
    </font>
    <font>
      <sz val="1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9" fontId="6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3" fillId="0" borderId="0" xfId="0" applyFont="1"/>
    <xf numFmtId="2" fontId="3" fillId="0" borderId="0" xfId="0" applyNumberFormat="1" applyFont="1"/>
    <xf numFmtId="0" fontId="10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0" fontId="11" fillId="0" borderId="0" xfId="0" applyFont="1"/>
    <xf numFmtId="2" fontId="11" fillId="0" borderId="0" xfId="0" applyNumberFormat="1" applyFont="1"/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7" fillId="0" borderId="0" xfId="0" applyNumberFormat="1" applyFont="1"/>
    <xf numFmtId="2" fontId="7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164" fontId="13" fillId="0" borderId="0" xfId="1" applyNumberFormat="1" applyFont="1" applyFill="1" applyAlignment="1"/>
    <xf numFmtId="165" fontId="3" fillId="0" borderId="0" xfId="0" applyNumberFormat="1" applyFont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65" fontId="7" fillId="0" borderId="0" xfId="0" applyNumberFormat="1" applyFont="1"/>
    <xf numFmtId="0" fontId="7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2" fillId="0" borderId="3" xfId="0" applyFont="1" applyBorder="1"/>
    <xf numFmtId="2" fontId="2" fillId="0" borderId="0" xfId="0" applyNumberFormat="1" applyFont="1"/>
    <xf numFmtId="0" fontId="3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49" fontId="16" fillId="0" borderId="4" xfId="0" applyNumberFormat="1" applyFont="1" applyBorder="1" applyAlignment="1">
      <alignment horizontal="center"/>
    </xf>
    <xf numFmtId="0" fontId="16" fillId="0" borderId="0" xfId="0" applyFont="1" applyAlignment="1">
      <alignment horizontal="left"/>
    </xf>
    <xf numFmtId="49" fontId="16" fillId="0" borderId="0" xfId="0" applyNumberFormat="1" applyFont="1" applyAlignment="1">
      <alignment horizontal="right"/>
    </xf>
    <xf numFmtId="49" fontId="16" fillId="0" borderId="4" xfId="0" applyNumberFormat="1" applyFont="1" applyBorder="1" applyAlignment="1">
      <alignment horizontal="left"/>
    </xf>
    <xf numFmtId="0" fontId="15" fillId="0" borderId="0" xfId="0" applyFont="1" applyAlignment="1">
      <alignment horizontal="center"/>
    </xf>
    <xf numFmtId="2" fontId="15" fillId="0" borderId="4" xfId="0" applyNumberFormat="1" applyFont="1" applyBorder="1" applyAlignment="1">
      <alignment horizontal="center"/>
    </xf>
    <xf numFmtId="49" fontId="16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5" xfId="0" applyFont="1" applyBorder="1" applyAlignment="1">
      <alignment vertical="center" wrapText="1"/>
    </xf>
    <xf numFmtId="9" fontId="7" fillId="0" borderId="10" xfId="0" applyNumberFormat="1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166" fontId="2" fillId="0" borderId="0" xfId="0" applyNumberFormat="1" applyFont="1" applyAlignment="1">
      <alignment horizontal="center" vertical="center"/>
    </xf>
    <xf numFmtId="166" fontId="19" fillId="0" borderId="12" xfId="0" applyNumberFormat="1" applyFont="1" applyBorder="1" applyAlignment="1">
      <alignment horizontal="center" vertical="center" wrapText="1"/>
    </xf>
    <xf numFmtId="166" fontId="2" fillId="0" borderId="13" xfId="0" applyNumberFormat="1" applyFont="1" applyBorder="1" applyAlignment="1">
      <alignment horizontal="center" vertical="center" wrapText="1"/>
    </xf>
    <xf numFmtId="166" fontId="2" fillId="0" borderId="14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0" fontId="21" fillId="0" borderId="17" xfId="0" applyFont="1" applyBorder="1" applyAlignment="1">
      <alignment horizontal="left" wrapText="1"/>
    </xf>
    <xf numFmtId="0" fontId="22" fillId="0" borderId="10" xfId="0" applyFont="1" applyBorder="1" applyAlignment="1">
      <alignment horizontal="left" vertical="center" wrapText="1"/>
    </xf>
    <xf numFmtId="1" fontId="20" fillId="0" borderId="18" xfId="0" applyNumberFormat="1" applyFont="1" applyBorder="1" applyAlignment="1">
      <alignment horizontal="center" vertical="center"/>
    </xf>
    <xf numFmtId="1" fontId="23" fillId="0" borderId="18" xfId="0" applyNumberFormat="1" applyFont="1" applyBorder="1" applyAlignment="1">
      <alignment horizontal="center" vertical="center" wrapText="1"/>
    </xf>
    <xf numFmtId="165" fontId="20" fillId="0" borderId="18" xfId="0" applyNumberFormat="1" applyFont="1" applyBorder="1" applyAlignment="1">
      <alignment horizontal="center" vertical="center"/>
    </xf>
    <xf numFmtId="2" fontId="23" fillId="0" borderId="18" xfId="0" applyNumberFormat="1" applyFont="1" applyBorder="1" applyAlignment="1">
      <alignment horizontal="center" vertical="center"/>
    </xf>
    <xf numFmtId="9" fontId="20" fillId="0" borderId="18" xfId="0" applyNumberFormat="1" applyFont="1" applyBorder="1" applyAlignment="1">
      <alignment horizontal="center" vertical="center" wrapText="1"/>
    </xf>
    <xf numFmtId="2" fontId="20" fillId="0" borderId="18" xfId="0" applyNumberFormat="1" applyFont="1" applyBorder="1" applyAlignment="1">
      <alignment horizontal="center" vertical="center"/>
    </xf>
    <xf numFmtId="9" fontId="24" fillId="0" borderId="18" xfId="0" applyNumberFormat="1" applyFont="1" applyBorder="1" applyAlignment="1">
      <alignment horizontal="center" vertical="center" wrapText="1"/>
    </xf>
    <xf numFmtId="165" fontId="20" fillId="0" borderId="18" xfId="0" applyNumberFormat="1" applyFont="1" applyBorder="1" applyAlignment="1">
      <alignment horizontal="center" vertical="center" wrapText="1"/>
    </xf>
    <xf numFmtId="9" fontId="24" fillId="0" borderId="18" xfId="0" applyNumberFormat="1" applyFont="1" applyBorder="1" applyAlignment="1">
      <alignment horizontal="center" vertical="center"/>
    </xf>
    <xf numFmtId="165" fontId="20" fillId="0" borderId="19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2" fontId="20" fillId="0" borderId="10" xfId="0" applyNumberFormat="1" applyFont="1" applyBorder="1" applyAlignment="1">
      <alignment horizontal="center" vertical="center"/>
    </xf>
    <xf numFmtId="1" fontId="20" fillId="0" borderId="10" xfId="0" applyNumberFormat="1" applyFont="1" applyBorder="1" applyAlignment="1">
      <alignment horizontal="center" vertical="center"/>
    </xf>
    <xf numFmtId="1" fontId="23" fillId="0" borderId="10" xfId="0" applyNumberFormat="1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right" vertical="center"/>
    </xf>
    <xf numFmtId="9" fontId="23" fillId="0" borderId="10" xfId="0" applyNumberFormat="1" applyFont="1" applyBorder="1" applyAlignment="1">
      <alignment horizontal="right" vertical="center"/>
    </xf>
    <xf numFmtId="2" fontId="20" fillId="0" borderId="10" xfId="0" applyNumberFormat="1" applyFont="1" applyBorder="1" applyAlignment="1">
      <alignment horizontal="center" vertical="center" wrapText="1"/>
    </xf>
    <xf numFmtId="9" fontId="24" fillId="0" borderId="10" xfId="0" applyNumberFormat="1" applyFont="1" applyBorder="1" applyAlignment="1">
      <alignment horizontal="center" vertical="center" wrapText="1"/>
    </xf>
    <xf numFmtId="9" fontId="24" fillId="0" borderId="10" xfId="0" applyNumberFormat="1" applyFont="1" applyBorder="1" applyAlignment="1">
      <alignment horizontal="center" vertical="center"/>
    </xf>
    <xf numFmtId="9" fontId="20" fillId="0" borderId="10" xfId="0" applyNumberFormat="1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center" vertical="center" wrapText="1"/>
    </xf>
    <xf numFmtId="165" fontId="23" fillId="0" borderId="11" xfId="0" applyNumberFormat="1" applyFont="1" applyBorder="1" applyAlignment="1">
      <alignment horizontal="left" vertical="center"/>
    </xf>
    <xf numFmtId="0" fontId="20" fillId="0" borderId="10" xfId="0" applyFont="1" applyBorder="1" applyAlignment="1">
      <alignment wrapText="1"/>
    </xf>
    <xf numFmtId="2" fontId="23" fillId="0" borderId="10" xfId="0" applyNumberFormat="1" applyFont="1" applyBorder="1" applyAlignment="1">
      <alignment horizontal="right" vertical="center"/>
    </xf>
    <xf numFmtId="9" fontId="24" fillId="0" borderId="10" xfId="0" applyNumberFormat="1" applyFont="1" applyBorder="1" applyAlignment="1">
      <alignment horizontal="right" vertical="center"/>
    </xf>
    <xf numFmtId="1" fontId="23" fillId="0" borderId="10" xfId="0" applyNumberFormat="1" applyFont="1" applyBorder="1" applyAlignment="1">
      <alignment horizontal="center" vertical="center"/>
    </xf>
    <xf numFmtId="165" fontId="20" fillId="0" borderId="11" xfId="0" applyNumberFormat="1" applyFont="1" applyBorder="1" applyAlignment="1">
      <alignment horizontal="left" vertical="center"/>
    </xf>
    <xf numFmtId="0" fontId="20" fillId="0" borderId="20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2" fontId="20" fillId="0" borderId="22" xfId="0" applyNumberFormat="1" applyFont="1" applyBorder="1" applyAlignment="1">
      <alignment horizontal="center" vertical="center"/>
    </xf>
    <xf numFmtId="1" fontId="20" fillId="0" borderId="22" xfId="0" applyNumberFormat="1" applyFont="1" applyBorder="1" applyAlignment="1">
      <alignment horizontal="center" vertical="center"/>
    </xf>
    <xf numFmtId="1" fontId="23" fillId="0" borderId="22" xfId="0" applyNumberFormat="1" applyFont="1" applyBorder="1" applyAlignment="1">
      <alignment horizontal="center" vertical="center" wrapText="1"/>
    </xf>
    <xf numFmtId="165" fontId="20" fillId="0" borderId="23" xfId="0" applyNumberFormat="1" applyFont="1" applyBorder="1" applyAlignment="1">
      <alignment horizontal="left" vertical="center"/>
    </xf>
    <xf numFmtId="0" fontId="25" fillId="0" borderId="0" xfId="0" applyFont="1"/>
    <xf numFmtId="0" fontId="26" fillId="0" borderId="16" xfId="0" applyFont="1" applyBorder="1" applyAlignment="1">
      <alignment horizontal="center" wrapText="1"/>
    </xf>
    <xf numFmtId="165" fontId="27" fillId="0" borderId="18" xfId="0" applyNumberFormat="1" applyFont="1" applyBorder="1" applyAlignment="1">
      <alignment horizontal="right" vertical="center"/>
    </xf>
    <xf numFmtId="2" fontId="27" fillId="0" borderId="18" xfId="0" applyNumberFormat="1" applyFont="1" applyBorder="1" applyAlignment="1">
      <alignment horizontal="right" vertical="center"/>
    </xf>
    <xf numFmtId="165" fontId="27" fillId="0" borderId="18" xfId="0" applyNumberFormat="1" applyFont="1" applyBorder="1" applyAlignment="1">
      <alignment horizontal="center" vertical="center" wrapText="1"/>
    </xf>
    <xf numFmtId="2" fontId="27" fillId="0" borderId="18" xfId="0" applyNumberFormat="1" applyFont="1" applyBorder="1" applyAlignment="1">
      <alignment horizontal="center" vertical="center"/>
    </xf>
    <xf numFmtId="9" fontId="27" fillId="0" borderId="18" xfId="0" applyNumberFormat="1" applyFont="1" applyBorder="1" applyAlignment="1">
      <alignment horizontal="center" vertical="center" wrapText="1"/>
    </xf>
    <xf numFmtId="9" fontId="27" fillId="0" borderId="18" xfId="0" applyNumberFormat="1" applyFont="1" applyBorder="1" applyAlignment="1">
      <alignment horizontal="right" vertical="center"/>
    </xf>
    <xf numFmtId="1" fontId="27" fillId="0" borderId="18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left" vertical="center"/>
    </xf>
    <xf numFmtId="0" fontId="26" fillId="0" borderId="9" xfId="0" applyFont="1" applyBorder="1" applyAlignment="1">
      <alignment horizontal="center" vertical="top" wrapText="1"/>
    </xf>
    <xf numFmtId="0" fontId="21" fillId="0" borderId="26" xfId="0" applyFont="1" applyBorder="1" applyAlignment="1">
      <alignment horizontal="left" wrapText="1"/>
    </xf>
    <xf numFmtId="0" fontId="28" fillId="0" borderId="27" xfId="0" applyFont="1" applyBorder="1" applyAlignment="1">
      <alignment horizontal="left" vertical="top" wrapText="1"/>
    </xf>
    <xf numFmtId="0" fontId="28" fillId="0" borderId="28" xfId="0" applyFont="1" applyBorder="1" applyAlignment="1">
      <alignment horizontal="left" vertical="top" wrapText="1"/>
    </xf>
    <xf numFmtId="165" fontId="27" fillId="0" borderId="10" xfId="0" applyNumberFormat="1" applyFont="1" applyBorder="1" applyAlignment="1">
      <alignment horizontal="right" vertical="center"/>
    </xf>
    <xf numFmtId="2" fontId="27" fillId="0" borderId="10" xfId="0" applyNumberFormat="1" applyFont="1" applyBorder="1" applyAlignment="1">
      <alignment horizontal="right" vertical="center"/>
    </xf>
    <xf numFmtId="165" fontId="27" fillId="0" borderId="10" xfId="0" applyNumberFormat="1" applyFont="1" applyBorder="1" applyAlignment="1">
      <alignment horizontal="center" vertical="center" wrapText="1"/>
    </xf>
    <xf numFmtId="2" fontId="27" fillId="0" borderId="10" xfId="0" applyNumberFormat="1" applyFont="1" applyBorder="1" applyAlignment="1">
      <alignment horizontal="center" vertical="center"/>
    </xf>
    <xf numFmtId="9" fontId="27" fillId="0" borderId="10" xfId="0" applyNumberFormat="1" applyFont="1" applyBorder="1" applyAlignment="1">
      <alignment horizontal="center" vertical="center" wrapText="1"/>
    </xf>
    <xf numFmtId="9" fontId="27" fillId="0" borderId="10" xfId="0" applyNumberFormat="1" applyFont="1" applyBorder="1" applyAlignment="1">
      <alignment horizontal="right" vertical="center"/>
    </xf>
    <xf numFmtId="1" fontId="27" fillId="0" borderId="10" xfId="0" applyNumberFormat="1" applyFont="1" applyBorder="1" applyAlignment="1">
      <alignment horizontal="center" vertical="center"/>
    </xf>
    <xf numFmtId="165" fontId="27" fillId="0" borderId="11" xfId="0" applyNumberFormat="1" applyFont="1" applyBorder="1" applyAlignment="1">
      <alignment horizontal="left" vertical="center"/>
    </xf>
    <xf numFmtId="2" fontId="20" fillId="0" borderId="10" xfId="0" applyNumberFormat="1" applyFont="1" applyBorder="1" applyAlignment="1">
      <alignment horizontal="right" vertical="center"/>
    </xf>
    <xf numFmtId="0" fontId="30" fillId="0" borderId="0" xfId="0" applyFont="1"/>
    <xf numFmtId="0" fontId="31" fillId="0" borderId="0" xfId="0" applyFont="1"/>
    <xf numFmtId="165" fontId="20" fillId="0" borderId="18" xfId="0" applyNumberFormat="1" applyFont="1" applyBorder="1" applyAlignment="1">
      <alignment horizontal="right" vertical="center"/>
    </xf>
    <xf numFmtId="2" fontId="20" fillId="0" borderId="30" xfId="0" applyNumberFormat="1" applyFont="1" applyBorder="1" applyAlignment="1">
      <alignment horizontal="center" vertical="center"/>
    </xf>
    <xf numFmtId="1" fontId="20" fillId="0" borderId="30" xfId="0" applyNumberFormat="1" applyFont="1" applyBorder="1" applyAlignment="1">
      <alignment horizontal="center" vertical="center"/>
    </xf>
    <xf numFmtId="165" fontId="20" fillId="0" borderId="30" xfId="0" applyNumberFormat="1" applyFont="1" applyBorder="1" applyAlignment="1">
      <alignment horizontal="right" vertical="center"/>
    </xf>
    <xf numFmtId="165" fontId="20" fillId="0" borderId="30" xfId="0" applyNumberFormat="1" applyFont="1" applyBorder="1" applyAlignment="1">
      <alignment horizontal="center" vertical="center" wrapText="1"/>
    </xf>
    <xf numFmtId="9" fontId="20" fillId="0" borderId="30" xfId="0" applyNumberFormat="1" applyFont="1" applyBorder="1" applyAlignment="1">
      <alignment horizontal="center" vertical="center" wrapText="1"/>
    </xf>
    <xf numFmtId="9" fontId="24" fillId="0" borderId="30" xfId="0" applyNumberFormat="1" applyFont="1" applyBorder="1" applyAlignment="1">
      <alignment horizontal="right" vertical="center"/>
    </xf>
    <xf numFmtId="2" fontId="20" fillId="0" borderId="30" xfId="0" applyNumberFormat="1" applyFont="1" applyBorder="1" applyAlignment="1">
      <alignment horizontal="right" vertical="center"/>
    </xf>
    <xf numFmtId="1" fontId="23" fillId="0" borderId="30" xfId="0" applyNumberFormat="1" applyFont="1" applyBorder="1" applyAlignment="1">
      <alignment horizontal="center" vertical="center"/>
    </xf>
    <xf numFmtId="0" fontId="8" fillId="0" borderId="33" xfId="0" applyFont="1" applyBorder="1"/>
    <xf numFmtId="2" fontId="32" fillId="0" borderId="22" xfId="0" applyNumberFormat="1" applyFont="1" applyBorder="1" applyAlignment="1">
      <alignment horizontal="center" vertical="center"/>
    </xf>
    <xf numFmtId="1" fontId="32" fillId="0" borderId="22" xfId="0" applyNumberFormat="1" applyFont="1" applyBorder="1" applyAlignment="1">
      <alignment horizontal="center" vertical="center"/>
    </xf>
    <xf numFmtId="165" fontId="32" fillId="0" borderId="22" xfId="0" applyNumberFormat="1" applyFont="1" applyBorder="1" applyAlignment="1">
      <alignment horizontal="center" vertical="center"/>
    </xf>
    <xf numFmtId="165" fontId="32" fillId="0" borderId="22" xfId="0" applyNumberFormat="1" applyFont="1" applyBorder="1" applyAlignment="1">
      <alignment horizontal="right" vertical="center"/>
    </xf>
    <xf numFmtId="0" fontId="33" fillId="0" borderId="34" xfId="0" applyFont="1" applyBorder="1" applyAlignment="1">
      <alignment horizontal="left" vertical="top" wrapText="1"/>
    </xf>
    <xf numFmtId="0" fontId="34" fillId="0" borderId="18" xfId="0" applyFont="1" applyBorder="1" applyAlignment="1">
      <alignment horizontal="left" wrapText="1"/>
    </xf>
    <xf numFmtId="1" fontId="20" fillId="0" borderId="18" xfId="0" applyNumberFormat="1" applyFont="1" applyBorder="1" applyAlignment="1">
      <alignment horizontal="center" vertical="center" wrapText="1"/>
    </xf>
    <xf numFmtId="9" fontId="24" fillId="0" borderId="18" xfId="0" applyNumberFormat="1" applyFont="1" applyBorder="1" applyAlignment="1">
      <alignment horizontal="right" vertical="center"/>
    </xf>
    <xf numFmtId="2" fontId="20" fillId="0" borderId="18" xfId="0" applyNumberFormat="1" applyFont="1" applyBorder="1" applyAlignment="1">
      <alignment horizontal="right" vertical="center"/>
    </xf>
    <xf numFmtId="1" fontId="23" fillId="0" borderId="18" xfId="0" applyNumberFormat="1" applyFont="1" applyBorder="1" applyAlignment="1">
      <alignment horizontal="center" vertical="center"/>
    </xf>
    <xf numFmtId="165" fontId="23" fillId="0" borderId="19" xfId="0" applyNumberFormat="1" applyFont="1" applyBorder="1" applyAlignment="1">
      <alignment horizontal="left" vertical="center"/>
    </xf>
    <xf numFmtId="165" fontId="20" fillId="0" borderId="30" xfId="0" applyNumberFormat="1" applyFont="1" applyBorder="1" applyAlignment="1">
      <alignment horizontal="center" vertical="center"/>
    </xf>
    <xf numFmtId="0" fontId="20" fillId="0" borderId="22" xfId="0" applyFont="1" applyBorder="1" applyAlignment="1">
      <alignment horizontal="left" wrapText="1"/>
    </xf>
    <xf numFmtId="0" fontId="29" fillId="0" borderId="33" xfId="0" applyFont="1" applyBorder="1" applyAlignment="1">
      <alignment horizontal="center" wrapText="1"/>
    </xf>
    <xf numFmtId="167" fontId="32" fillId="0" borderId="22" xfId="0" applyNumberFormat="1" applyFont="1" applyBorder="1" applyAlignment="1">
      <alignment horizontal="center" vertical="center"/>
    </xf>
    <xf numFmtId="2" fontId="32" fillId="0" borderId="22" xfId="0" applyNumberFormat="1" applyFont="1" applyBorder="1" applyAlignment="1">
      <alignment horizontal="right" vertical="center"/>
    </xf>
    <xf numFmtId="9" fontId="32" fillId="0" borderId="22" xfId="0" applyNumberFormat="1" applyFont="1" applyBorder="1" applyAlignment="1">
      <alignment horizontal="center" vertical="center" wrapText="1"/>
    </xf>
    <xf numFmtId="2" fontId="36" fillId="0" borderId="23" xfId="0" applyNumberFormat="1" applyFont="1" applyBorder="1" applyAlignment="1">
      <alignment horizontal="left" vertical="center"/>
    </xf>
    <xf numFmtId="9" fontId="24" fillId="0" borderId="10" xfId="0" applyNumberFormat="1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6" fillId="0" borderId="9" xfId="0" applyFont="1" applyBorder="1" applyAlignment="1">
      <alignment horizontal="center" wrapText="1"/>
    </xf>
    <xf numFmtId="0" fontId="21" fillId="0" borderId="10" xfId="0" applyFont="1" applyBorder="1"/>
    <xf numFmtId="2" fontId="38" fillId="0" borderId="10" xfId="0" applyNumberFormat="1" applyFont="1" applyBorder="1" applyAlignment="1">
      <alignment horizontal="center" vertical="center"/>
    </xf>
    <xf numFmtId="167" fontId="27" fillId="0" borderId="10" xfId="0" applyNumberFormat="1" applyFont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2" fontId="27" fillId="0" borderId="11" xfId="0" applyNumberFormat="1" applyFont="1" applyBorder="1" applyAlignment="1">
      <alignment horizontal="left" vertical="center"/>
    </xf>
    <xf numFmtId="0" fontId="8" fillId="0" borderId="37" xfId="0" applyFont="1" applyBorder="1"/>
    <xf numFmtId="0" fontId="32" fillId="0" borderId="9" xfId="0" applyFont="1" applyBorder="1" applyAlignment="1">
      <alignment horizontal="center" wrapText="1"/>
    </xf>
    <xf numFmtId="49" fontId="24" fillId="0" borderId="10" xfId="0" applyNumberFormat="1" applyFont="1" applyBorder="1" applyAlignment="1">
      <alignment horizontal="center" wrapText="1"/>
    </xf>
    <xf numFmtId="0" fontId="31" fillId="0" borderId="37" xfId="0" applyFont="1" applyBorder="1"/>
    <xf numFmtId="1" fontId="23" fillId="0" borderId="11" xfId="0" applyNumberFormat="1" applyFont="1" applyBorder="1" applyAlignment="1">
      <alignment horizontal="left" vertical="center"/>
    </xf>
    <xf numFmtId="0" fontId="0" fillId="0" borderId="37" xfId="0" applyBorder="1"/>
    <xf numFmtId="0" fontId="20" fillId="0" borderId="0" xfId="0" applyFont="1"/>
    <xf numFmtId="0" fontId="2" fillId="0" borderId="37" xfId="0" applyFont="1" applyBorder="1"/>
    <xf numFmtId="0" fontId="30" fillId="0" borderId="37" xfId="0" applyFont="1" applyBorder="1"/>
    <xf numFmtId="49" fontId="24" fillId="0" borderId="10" xfId="0" applyNumberFormat="1" applyFont="1" applyBorder="1" applyAlignment="1">
      <alignment horizontal="center"/>
    </xf>
    <xf numFmtId="9" fontId="20" fillId="0" borderId="10" xfId="0" applyNumberFormat="1" applyFont="1" applyBorder="1" applyAlignment="1">
      <alignment horizontal="center" vertical="center"/>
    </xf>
    <xf numFmtId="2" fontId="20" fillId="0" borderId="11" xfId="0" applyNumberFormat="1" applyFont="1" applyBorder="1" applyAlignment="1">
      <alignment horizontal="left"/>
    </xf>
    <xf numFmtId="0" fontId="20" fillId="0" borderId="30" xfId="0" applyFont="1" applyBorder="1" applyAlignment="1">
      <alignment wrapText="1"/>
    </xf>
    <xf numFmtId="49" fontId="24" fillId="0" borderId="30" xfId="0" applyNumberFormat="1" applyFont="1" applyBorder="1" applyAlignment="1">
      <alignment horizontal="center" wrapText="1"/>
    </xf>
    <xf numFmtId="2" fontId="23" fillId="0" borderId="30" xfId="0" applyNumberFormat="1" applyFont="1" applyBorder="1" applyAlignment="1">
      <alignment horizontal="right" vertical="center"/>
    </xf>
    <xf numFmtId="9" fontId="24" fillId="0" borderId="30" xfId="0" applyNumberFormat="1" applyFont="1" applyBorder="1" applyAlignment="1">
      <alignment horizontal="center" vertical="center"/>
    </xf>
    <xf numFmtId="2" fontId="20" fillId="0" borderId="32" xfId="0" applyNumberFormat="1" applyFont="1" applyBorder="1" applyAlignment="1">
      <alignment horizontal="left"/>
    </xf>
    <xf numFmtId="0" fontId="24" fillId="0" borderId="20" xfId="0" applyFont="1" applyBorder="1" applyAlignment="1">
      <alignment horizontal="center" vertical="top" wrapText="1"/>
    </xf>
    <xf numFmtId="49" fontId="24" fillId="0" borderId="22" xfId="0" applyNumberFormat="1" applyFont="1" applyBorder="1" applyAlignment="1">
      <alignment horizontal="center" vertical="center" wrapText="1"/>
    </xf>
    <xf numFmtId="165" fontId="20" fillId="0" borderId="22" xfId="0" applyNumberFormat="1" applyFont="1" applyBorder="1" applyAlignment="1">
      <alignment horizontal="right" vertical="center"/>
    </xf>
    <xf numFmtId="0" fontId="20" fillId="0" borderId="20" xfId="0" applyFont="1" applyBorder="1" applyAlignment="1">
      <alignment horizontal="center" vertical="top" wrapText="1"/>
    </xf>
    <xf numFmtId="0" fontId="20" fillId="0" borderId="22" xfId="0" applyFont="1" applyBorder="1"/>
    <xf numFmtId="2" fontId="20" fillId="0" borderId="22" xfId="0" applyNumberFormat="1" applyFont="1" applyBorder="1" applyAlignment="1">
      <alignment horizontal="right" vertical="center"/>
    </xf>
    <xf numFmtId="2" fontId="23" fillId="0" borderId="22" xfId="0" applyNumberFormat="1" applyFont="1" applyBorder="1" applyAlignment="1">
      <alignment horizontal="center" vertical="center"/>
    </xf>
    <xf numFmtId="2" fontId="24" fillId="0" borderId="22" xfId="0" applyNumberFormat="1" applyFont="1" applyBorder="1" applyAlignment="1">
      <alignment horizontal="center" vertical="center"/>
    </xf>
    <xf numFmtId="2" fontId="20" fillId="0" borderId="23" xfId="0" applyNumberFormat="1" applyFont="1" applyBorder="1" applyAlignment="1">
      <alignment horizontal="left" vertical="center"/>
    </xf>
    <xf numFmtId="0" fontId="20" fillId="0" borderId="6" xfId="0" applyFont="1" applyBorder="1" applyAlignment="1">
      <alignment horizontal="center" vertical="top" wrapText="1"/>
    </xf>
    <xf numFmtId="0" fontId="20" fillId="0" borderId="7" xfId="0" applyFont="1" applyBorder="1"/>
    <xf numFmtId="2" fontId="20" fillId="0" borderId="7" xfId="0" applyNumberFormat="1" applyFont="1" applyBorder="1" applyAlignment="1">
      <alignment horizontal="center" vertical="center"/>
    </xf>
    <xf numFmtId="2" fontId="20" fillId="0" borderId="7" xfId="0" applyNumberFormat="1" applyFont="1" applyBorder="1" applyAlignment="1">
      <alignment horizontal="right" vertical="center"/>
    </xf>
    <xf numFmtId="2" fontId="23" fillId="0" borderId="7" xfId="0" applyNumberFormat="1" applyFont="1" applyBorder="1" applyAlignment="1">
      <alignment horizontal="center" vertical="center"/>
    </xf>
    <xf numFmtId="2" fontId="23" fillId="0" borderId="7" xfId="0" applyNumberFormat="1" applyFont="1" applyBorder="1" applyAlignment="1">
      <alignment horizontal="right" vertical="center"/>
    </xf>
    <xf numFmtId="9" fontId="24" fillId="0" borderId="7" xfId="0" applyNumberFormat="1" applyFont="1" applyBorder="1" applyAlignment="1">
      <alignment horizontal="right" vertical="center"/>
    </xf>
    <xf numFmtId="2" fontId="20" fillId="0" borderId="8" xfId="0" applyNumberFormat="1" applyFont="1" applyBorder="1" applyAlignment="1">
      <alignment horizontal="left" vertical="center"/>
    </xf>
    <xf numFmtId="2" fontId="23" fillId="0" borderId="10" xfId="0" applyNumberFormat="1" applyFont="1" applyBorder="1" applyAlignment="1">
      <alignment horizontal="center" vertical="center"/>
    </xf>
    <xf numFmtId="2" fontId="23" fillId="0" borderId="10" xfId="0" applyNumberFormat="1" applyFont="1" applyBorder="1"/>
    <xf numFmtId="2" fontId="24" fillId="0" borderId="10" xfId="0" applyNumberFormat="1" applyFont="1" applyBorder="1" applyAlignment="1">
      <alignment horizontal="right" vertical="center"/>
    </xf>
    <xf numFmtId="2" fontId="20" fillId="0" borderId="11" xfId="0" applyNumberFormat="1" applyFont="1" applyBorder="1" applyAlignment="1">
      <alignment horizontal="left" vertical="center"/>
    </xf>
    <xf numFmtId="0" fontId="23" fillId="0" borderId="10" xfId="0" applyFont="1" applyBorder="1" applyAlignment="1">
      <alignment horizontal="center"/>
    </xf>
    <xf numFmtId="2" fontId="20" fillId="0" borderId="10" xfId="0" applyNumberFormat="1" applyFont="1" applyBorder="1" applyAlignment="1">
      <alignment horizontal="center"/>
    </xf>
    <xf numFmtId="2" fontId="20" fillId="0" borderId="10" xfId="0" applyNumberFormat="1" applyFont="1" applyBorder="1"/>
    <xf numFmtId="0" fontId="23" fillId="0" borderId="10" xfId="0" applyFont="1" applyBorder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167" fontId="20" fillId="0" borderId="10" xfId="0" applyNumberFormat="1" applyFont="1" applyBorder="1" applyAlignment="1">
      <alignment horizontal="center"/>
    </xf>
    <xf numFmtId="168" fontId="24" fillId="0" borderId="10" xfId="0" applyNumberFormat="1" applyFont="1" applyBorder="1" applyAlignment="1">
      <alignment horizontal="right" vertical="center"/>
    </xf>
    <xf numFmtId="10" fontId="20" fillId="0" borderId="10" xfId="0" applyNumberFormat="1" applyFont="1" applyBorder="1" applyAlignment="1">
      <alignment horizontal="right" vertical="center"/>
    </xf>
    <xf numFmtId="9" fontId="24" fillId="0" borderId="10" xfId="0" applyNumberFormat="1" applyFont="1" applyBorder="1" applyAlignment="1">
      <alignment horizontal="center"/>
    </xf>
    <xf numFmtId="9" fontId="20" fillId="0" borderId="10" xfId="0" applyNumberFormat="1" applyFont="1" applyBorder="1" applyAlignment="1">
      <alignment horizontal="right" vertical="center"/>
    </xf>
    <xf numFmtId="2" fontId="24" fillId="0" borderId="10" xfId="0" applyNumberFormat="1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top" wrapText="1"/>
    </xf>
    <xf numFmtId="1" fontId="23" fillId="0" borderId="28" xfId="0" applyNumberFormat="1" applyFont="1" applyBorder="1" applyAlignment="1">
      <alignment horizontal="center" vertical="center"/>
    </xf>
    <xf numFmtId="165" fontId="20" fillId="0" borderId="28" xfId="0" applyNumberFormat="1" applyFont="1" applyBorder="1" applyAlignment="1">
      <alignment horizontal="right" vertical="center"/>
    </xf>
    <xf numFmtId="2" fontId="23" fillId="0" borderId="28" xfId="0" applyNumberFormat="1" applyFont="1" applyBorder="1" applyAlignment="1">
      <alignment horizontal="right" vertical="center"/>
    </xf>
    <xf numFmtId="9" fontId="20" fillId="0" borderId="28" xfId="0" applyNumberFormat="1" applyFont="1" applyBorder="1" applyAlignment="1">
      <alignment horizontal="center" vertical="center"/>
    </xf>
    <xf numFmtId="9" fontId="24" fillId="0" borderId="28" xfId="0" applyNumberFormat="1" applyFont="1" applyBorder="1" applyAlignment="1">
      <alignment horizontal="center" vertical="center"/>
    </xf>
    <xf numFmtId="2" fontId="20" fillId="0" borderId="28" xfId="0" applyNumberFormat="1" applyFont="1" applyBorder="1" applyAlignment="1">
      <alignment horizontal="center" vertical="center"/>
    </xf>
    <xf numFmtId="2" fontId="24" fillId="0" borderId="28" xfId="0" applyNumberFormat="1" applyFont="1" applyBorder="1" applyAlignment="1">
      <alignment horizontal="center" vertical="center"/>
    </xf>
    <xf numFmtId="165" fontId="20" fillId="0" borderId="28" xfId="0" applyNumberFormat="1" applyFont="1" applyBorder="1" applyAlignment="1">
      <alignment horizontal="center" vertical="center" wrapText="1"/>
    </xf>
    <xf numFmtId="0" fontId="20" fillId="0" borderId="39" xfId="0" applyFont="1" applyBorder="1"/>
    <xf numFmtId="0" fontId="20" fillId="0" borderId="5" xfId="0" applyFont="1" applyBorder="1"/>
    <xf numFmtId="2" fontId="20" fillId="0" borderId="5" xfId="0" applyNumberFormat="1" applyFont="1" applyBorder="1"/>
    <xf numFmtId="1" fontId="20" fillId="0" borderId="5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2" fontId="23" fillId="0" borderId="5" xfId="0" applyNumberFormat="1" applyFont="1" applyBorder="1"/>
    <xf numFmtId="9" fontId="20" fillId="0" borderId="5" xfId="0" applyNumberFormat="1" applyFont="1" applyBorder="1" applyAlignment="1">
      <alignment horizontal="center" vertical="center"/>
    </xf>
    <xf numFmtId="9" fontId="24" fillId="0" borderId="5" xfId="0" applyNumberFormat="1" applyFont="1" applyBorder="1" applyAlignment="1">
      <alignment horizontal="center" vertical="center"/>
    </xf>
    <xf numFmtId="2" fontId="20" fillId="0" borderId="5" xfId="0" applyNumberFormat="1" applyFont="1" applyBorder="1" applyAlignment="1">
      <alignment horizontal="center" vertical="center"/>
    </xf>
    <xf numFmtId="2" fontId="24" fillId="0" borderId="5" xfId="0" applyNumberFormat="1" applyFont="1" applyBorder="1" applyAlignment="1">
      <alignment horizontal="center" vertical="center"/>
    </xf>
    <xf numFmtId="0" fontId="10" fillId="0" borderId="0" xfId="0" applyFont="1"/>
    <xf numFmtId="9" fontId="7" fillId="0" borderId="0" xfId="0" applyNumberFormat="1" applyFont="1"/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left"/>
    </xf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4" fillId="0" borderId="0" xfId="0" applyFont="1"/>
    <xf numFmtId="0" fontId="16" fillId="0" borderId="0" xfId="0" applyFont="1"/>
    <xf numFmtId="0" fontId="45" fillId="0" borderId="0" xfId="0" applyFont="1"/>
    <xf numFmtId="0" fontId="3" fillId="0" borderId="0" xfId="0" applyFont="1" applyAlignment="1">
      <alignment vertical="center"/>
    </xf>
    <xf numFmtId="2" fontId="45" fillId="0" borderId="0" xfId="0" applyNumberFormat="1" applyFont="1"/>
    <xf numFmtId="9" fontId="46" fillId="0" borderId="0" xfId="0" applyNumberFormat="1" applyFont="1"/>
    <xf numFmtId="0" fontId="47" fillId="0" borderId="0" xfId="0" applyFont="1"/>
    <xf numFmtId="0" fontId="45" fillId="0" borderId="0" xfId="0" applyFont="1" applyAlignment="1">
      <alignment horizontal="center"/>
    </xf>
    <xf numFmtId="0" fontId="46" fillId="0" borderId="0" xfId="0" applyFont="1"/>
    <xf numFmtId="0" fontId="45" fillId="0" borderId="0" xfId="0" applyFont="1" applyAlignment="1">
      <alignment horizontal="left"/>
    </xf>
    <xf numFmtId="2" fontId="10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9" fontId="7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0" fontId="2" fillId="3" borderId="0" xfId="0" applyFont="1" applyFill="1"/>
    <xf numFmtId="0" fontId="20" fillId="3" borderId="9" xfId="0" applyFont="1" applyFill="1" applyBorder="1" applyAlignment="1">
      <alignment horizontal="center" vertical="top" wrapText="1"/>
    </xf>
    <xf numFmtId="0" fontId="20" fillId="3" borderId="10" xfId="0" applyFont="1" applyFill="1" applyBorder="1" applyAlignment="1">
      <alignment vertical="top" wrapText="1"/>
    </xf>
    <xf numFmtId="2" fontId="20" fillId="3" borderId="10" xfId="0" applyNumberFormat="1" applyFont="1" applyFill="1" applyBorder="1" applyAlignment="1">
      <alignment horizontal="center" vertical="center"/>
    </xf>
    <xf numFmtId="1" fontId="20" fillId="3" borderId="10" xfId="0" applyNumberFormat="1" applyFont="1" applyFill="1" applyBorder="1" applyAlignment="1">
      <alignment horizontal="center" vertical="center"/>
    </xf>
    <xf numFmtId="1" fontId="20" fillId="3" borderId="30" xfId="0" applyNumberFormat="1" applyFont="1" applyFill="1" applyBorder="1" applyAlignment="1">
      <alignment horizontal="center" vertical="center" wrapText="1"/>
    </xf>
    <xf numFmtId="165" fontId="20" fillId="3" borderId="10" xfId="0" applyNumberFormat="1" applyFont="1" applyFill="1" applyBorder="1" applyAlignment="1">
      <alignment horizontal="right" vertical="center"/>
    </xf>
    <xf numFmtId="9" fontId="29" fillId="3" borderId="10" xfId="0" applyNumberFormat="1" applyFont="1" applyFill="1" applyBorder="1" applyAlignment="1">
      <alignment horizontal="right" vertical="center"/>
    </xf>
    <xf numFmtId="165" fontId="20" fillId="3" borderId="10" xfId="0" applyNumberFormat="1" applyFont="1" applyFill="1" applyBorder="1" applyAlignment="1">
      <alignment horizontal="center" vertical="center" wrapText="1"/>
    </xf>
    <xf numFmtId="9" fontId="29" fillId="3" borderId="10" xfId="0" applyNumberFormat="1" applyFont="1" applyFill="1" applyBorder="1" applyAlignment="1">
      <alignment horizontal="center" vertical="center"/>
    </xf>
    <xf numFmtId="9" fontId="20" fillId="3" borderId="10" xfId="0" applyNumberFormat="1" applyFont="1" applyFill="1" applyBorder="1" applyAlignment="1">
      <alignment horizontal="center" vertical="center" wrapText="1"/>
    </xf>
    <xf numFmtId="9" fontId="24" fillId="3" borderId="10" xfId="0" applyNumberFormat="1" applyFont="1" applyFill="1" applyBorder="1" applyAlignment="1">
      <alignment horizontal="right" vertical="center"/>
    </xf>
    <xf numFmtId="165" fontId="20" fillId="3" borderId="11" xfId="0" applyNumberFormat="1" applyFont="1" applyFill="1" applyBorder="1" applyAlignment="1">
      <alignment horizontal="left" vertical="center"/>
    </xf>
    <xf numFmtId="1" fontId="20" fillId="3" borderId="10" xfId="0" applyNumberFormat="1" applyFont="1" applyFill="1" applyBorder="1" applyAlignment="1">
      <alignment horizontal="center" vertical="center" wrapText="1"/>
    </xf>
    <xf numFmtId="9" fontId="29" fillId="3" borderId="10" xfId="0" applyNumberFormat="1" applyFont="1" applyFill="1" applyBorder="1" applyAlignment="1">
      <alignment horizontal="center" vertical="center" wrapText="1"/>
    </xf>
    <xf numFmtId="2" fontId="20" fillId="3" borderId="10" xfId="0" applyNumberFormat="1" applyFont="1" applyFill="1" applyBorder="1" applyAlignment="1">
      <alignment horizontal="right" vertical="center"/>
    </xf>
    <xf numFmtId="0" fontId="35" fillId="3" borderId="33" xfId="0" applyFont="1" applyFill="1" applyBorder="1" applyAlignment="1">
      <alignment horizontal="center" vertical="top" wrapText="1"/>
    </xf>
    <xf numFmtId="0" fontId="20" fillId="3" borderId="22" xfId="0" applyFont="1" applyFill="1" applyBorder="1" applyAlignment="1">
      <alignment horizontal="left" wrapText="1"/>
    </xf>
    <xf numFmtId="2" fontId="32" fillId="3" borderId="35" xfId="0" applyNumberFormat="1" applyFont="1" applyFill="1" applyBorder="1" applyAlignment="1">
      <alignment horizontal="center" vertical="center"/>
    </xf>
    <xf numFmtId="1" fontId="32" fillId="3" borderId="35" xfId="0" applyNumberFormat="1" applyFont="1" applyFill="1" applyBorder="1" applyAlignment="1">
      <alignment horizontal="center" vertical="center"/>
    </xf>
    <xf numFmtId="1" fontId="20" fillId="3" borderId="35" xfId="0" applyNumberFormat="1" applyFont="1" applyFill="1" applyBorder="1" applyAlignment="1">
      <alignment horizontal="center" vertical="center" wrapText="1"/>
    </xf>
    <xf numFmtId="165" fontId="32" fillId="3" borderId="35" xfId="0" applyNumberFormat="1" applyFont="1" applyFill="1" applyBorder="1" applyAlignment="1">
      <alignment horizontal="center" vertical="center"/>
    </xf>
    <xf numFmtId="165" fontId="32" fillId="3" borderId="35" xfId="0" applyNumberFormat="1" applyFont="1" applyFill="1" applyBorder="1" applyAlignment="1">
      <alignment horizontal="right" vertical="center"/>
    </xf>
    <xf numFmtId="9" fontId="24" fillId="3" borderId="35" xfId="0" applyNumberFormat="1" applyFont="1" applyFill="1" applyBorder="1" applyAlignment="1">
      <alignment horizontal="right" vertical="center"/>
    </xf>
    <xf numFmtId="165" fontId="32" fillId="3" borderId="35" xfId="0" applyNumberFormat="1" applyFont="1" applyFill="1" applyBorder="1" applyAlignment="1">
      <alignment horizontal="center" vertical="center" wrapText="1"/>
    </xf>
    <xf numFmtId="9" fontId="32" fillId="3" borderId="35" xfId="0" applyNumberFormat="1" applyFont="1" applyFill="1" applyBorder="1" applyAlignment="1">
      <alignment horizontal="center" vertical="center" wrapText="1"/>
    </xf>
    <xf numFmtId="165" fontId="32" fillId="3" borderId="22" xfId="0" applyNumberFormat="1" applyFont="1" applyFill="1" applyBorder="1" applyAlignment="1">
      <alignment horizontal="center" vertical="center"/>
    </xf>
    <xf numFmtId="165" fontId="32" fillId="3" borderId="36" xfId="0" applyNumberFormat="1" applyFont="1" applyFill="1" applyBorder="1" applyAlignment="1">
      <alignment horizontal="left" vertical="center"/>
    </xf>
    <xf numFmtId="0" fontId="8" fillId="3" borderId="33" xfId="0" applyFont="1" applyFill="1" applyBorder="1"/>
    <xf numFmtId="0" fontId="20" fillId="3" borderId="33" xfId="0" applyFont="1" applyFill="1" applyBorder="1" applyAlignment="1">
      <alignment horizontal="center" vertical="top" wrapText="1"/>
    </xf>
    <xf numFmtId="0" fontId="20" fillId="3" borderId="22" xfId="0" applyFont="1" applyFill="1" applyBorder="1" applyAlignment="1">
      <alignment horizontal="left" vertical="top" wrapText="1"/>
    </xf>
    <xf numFmtId="2" fontId="32" fillId="3" borderId="22" xfId="0" applyNumberFormat="1" applyFont="1" applyFill="1" applyBorder="1" applyAlignment="1">
      <alignment horizontal="center" vertical="center"/>
    </xf>
    <xf numFmtId="1" fontId="32" fillId="3" borderId="22" xfId="0" applyNumberFormat="1" applyFont="1" applyFill="1" applyBorder="1" applyAlignment="1">
      <alignment horizontal="center" vertical="center"/>
    </xf>
    <xf numFmtId="1" fontId="20" fillId="3" borderId="22" xfId="0" applyNumberFormat="1" applyFont="1" applyFill="1" applyBorder="1" applyAlignment="1">
      <alignment horizontal="center" vertical="center" wrapText="1"/>
    </xf>
    <xf numFmtId="165" fontId="32" fillId="3" borderId="22" xfId="0" applyNumberFormat="1" applyFont="1" applyFill="1" applyBorder="1" applyAlignment="1">
      <alignment horizontal="right" vertical="center"/>
    </xf>
    <xf numFmtId="1" fontId="23" fillId="3" borderId="22" xfId="0" applyNumberFormat="1" applyFont="1" applyFill="1" applyBorder="1" applyAlignment="1">
      <alignment horizontal="center" vertical="center"/>
    </xf>
    <xf numFmtId="165" fontId="23" fillId="3" borderId="23" xfId="0" applyNumberFormat="1" applyFont="1" applyFill="1" applyBorder="1" applyAlignment="1">
      <alignment horizontal="left" vertical="center"/>
    </xf>
    <xf numFmtId="0" fontId="8" fillId="3" borderId="0" xfId="0" applyFont="1" applyFill="1"/>
    <xf numFmtId="0" fontId="22" fillId="3" borderId="9" xfId="0" applyFont="1" applyFill="1" applyBorder="1" applyAlignment="1">
      <alignment horizontal="center" vertical="top" wrapText="1"/>
    </xf>
    <xf numFmtId="0" fontId="22" fillId="3" borderId="10" xfId="0" applyFont="1" applyFill="1" applyBorder="1" applyAlignment="1">
      <alignment horizontal="left" vertical="top" wrapText="1"/>
    </xf>
    <xf numFmtId="165" fontId="20" fillId="3" borderId="10" xfId="0" applyNumberFormat="1" applyFont="1" applyFill="1" applyBorder="1" applyAlignment="1">
      <alignment horizontal="center" vertical="center"/>
    </xf>
    <xf numFmtId="1" fontId="23" fillId="3" borderId="10" xfId="0" applyNumberFormat="1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left" vertical="top" wrapText="1"/>
    </xf>
    <xf numFmtId="2" fontId="20" fillId="3" borderId="10" xfId="0" applyNumberFormat="1" applyFont="1" applyFill="1" applyBorder="1" applyAlignment="1">
      <alignment horizontal="center" vertical="center" wrapText="1"/>
    </xf>
    <xf numFmtId="0" fontId="30" fillId="3" borderId="0" xfId="0" applyFont="1" applyFill="1"/>
    <xf numFmtId="165" fontId="20" fillId="3" borderId="0" xfId="0" applyNumberFormat="1" applyFont="1" applyFill="1" applyAlignment="1">
      <alignment horizontal="center" vertical="center" wrapText="1"/>
    </xf>
    <xf numFmtId="0" fontId="20" fillId="3" borderId="18" xfId="0" applyFont="1" applyFill="1" applyBorder="1" applyAlignment="1">
      <alignment vertical="top" wrapText="1"/>
    </xf>
    <xf numFmtId="0" fontId="22" fillId="3" borderId="16" xfId="0" applyFont="1" applyFill="1" applyBorder="1" applyAlignment="1">
      <alignment horizontal="center" vertical="top" wrapText="1"/>
    </xf>
    <xf numFmtId="2" fontId="20" fillId="3" borderId="18" xfId="0" applyNumberFormat="1" applyFont="1" applyFill="1" applyBorder="1" applyAlignment="1">
      <alignment horizontal="center" vertical="center"/>
    </xf>
    <xf numFmtId="1" fontId="20" fillId="3" borderId="18" xfId="0" applyNumberFormat="1" applyFont="1" applyFill="1" applyBorder="1" applyAlignment="1">
      <alignment horizontal="center" vertical="center"/>
    </xf>
    <xf numFmtId="165" fontId="20" fillId="3" borderId="18" xfId="0" applyNumberFormat="1" applyFont="1" applyFill="1" applyBorder="1" applyAlignment="1">
      <alignment horizontal="right" vertical="center"/>
    </xf>
    <xf numFmtId="9" fontId="29" fillId="3" borderId="18" xfId="0" applyNumberFormat="1" applyFont="1" applyFill="1" applyBorder="1" applyAlignment="1">
      <alignment horizontal="right" vertical="center"/>
    </xf>
    <xf numFmtId="165" fontId="20" fillId="3" borderId="18" xfId="0" applyNumberFormat="1" applyFont="1" applyFill="1" applyBorder="1" applyAlignment="1">
      <alignment horizontal="center" vertical="center" wrapText="1"/>
    </xf>
    <xf numFmtId="9" fontId="29" fillId="3" borderId="18" xfId="0" applyNumberFormat="1" applyFont="1" applyFill="1" applyBorder="1" applyAlignment="1">
      <alignment horizontal="center" vertical="center" wrapText="1"/>
    </xf>
    <xf numFmtId="2" fontId="20" fillId="3" borderId="14" xfId="0" applyNumberFormat="1" applyFont="1" applyFill="1" applyBorder="1" applyAlignment="1">
      <alignment horizontal="center" vertical="center" wrapText="1"/>
    </xf>
    <xf numFmtId="9" fontId="20" fillId="3" borderId="14" xfId="0" applyNumberFormat="1" applyFont="1" applyFill="1" applyBorder="1" applyAlignment="1">
      <alignment horizontal="center" vertical="center" wrapText="1"/>
    </xf>
    <xf numFmtId="165" fontId="20" fillId="3" borderId="14" xfId="0" applyNumberFormat="1" applyFont="1" applyFill="1" applyBorder="1" applyAlignment="1">
      <alignment horizontal="center" vertical="center" wrapText="1"/>
    </xf>
    <xf numFmtId="9" fontId="24" fillId="3" borderId="14" xfId="0" applyNumberFormat="1" applyFont="1" applyFill="1" applyBorder="1" applyAlignment="1">
      <alignment horizontal="right" vertical="center"/>
    </xf>
    <xf numFmtId="2" fontId="20" fillId="3" borderId="14" xfId="0" applyNumberFormat="1" applyFont="1" applyFill="1" applyBorder="1" applyAlignment="1">
      <alignment horizontal="right" vertical="center"/>
    </xf>
    <xf numFmtId="1" fontId="23" fillId="3" borderId="14" xfId="0" applyNumberFormat="1" applyFont="1" applyFill="1" applyBorder="1" applyAlignment="1">
      <alignment horizontal="center" vertical="center"/>
    </xf>
    <xf numFmtId="165" fontId="20" fillId="3" borderId="31" xfId="0" applyNumberFormat="1" applyFont="1" applyFill="1" applyBorder="1" applyAlignment="1">
      <alignment horizontal="left" vertical="center"/>
    </xf>
    <xf numFmtId="0" fontId="31" fillId="3" borderId="0" xfId="0" applyFont="1" applyFill="1"/>
    <xf numFmtId="2" fontId="20" fillId="3" borderId="14" xfId="0" applyNumberFormat="1" applyFont="1" applyFill="1" applyBorder="1" applyAlignment="1">
      <alignment horizontal="center" vertical="center"/>
    </xf>
    <xf numFmtId="0" fontId="20" fillId="3" borderId="30" xfId="0" applyFont="1" applyFill="1" applyBorder="1" applyAlignment="1">
      <alignment vertical="top" wrapText="1"/>
    </xf>
    <xf numFmtId="2" fontId="20" fillId="3" borderId="30" xfId="0" applyNumberFormat="1" applyFont="1" applyFill="1" applyBorder="1" applyAlignment="1">
      <alignment horizontal="center" vertical="center"/>
    </xf>
    <xf numFmtId="1" fontId="20" fillId="3" borderId="30" xfId="0" applyNumberFormat="1" applyFont="1" applyFill="1" applyBorder="1" applyAlignment="1">
      <alignment horizontal="center" vertical="center"/>
    </xf>
    <xf numFmtId="165" fontId="20" fillId="3" borderId="30" xfId="0" applyNumberFormat="1" applyFont="1" applyFill="1" applyBorder="1" applyAlignment="1">
      <alignment horizontal="right" vertical="center"/>
    </xf>
    <xf numFmtId="9" fontId="29" fillId="3" borderId="30" xfId="0" applyNumberFormat="1" applyFont="1" applyFill="1" applyBorder="1" applyAlignment="1">
      <alignment horizontal="right" vertical="center"/>
    </xf>
    <xf numFmtId="165" fontId="20" fillId="3" borderId="30" xfId="0" applyNumberFormat="1" applyFont="1" applyFill="1" applyBorder="1" applyAlignment="1">
      <alignment horizontal="center" vertical="center" wrapText="1"/>
    </xf>
    <xf numFmtId="9" fontId="29" fillId="3" borderId="30" xfId="0" applyNumberFormat="1" applyFont="1" applyFill="1" applyBorder="1" applyAlignment="1">
      <alignment horizontal="center" vertical="center" wrapText="1"/>
    </xf>
    <xf numFmtId="9" fontId="20" fillId="3" borderId="30" xfId="0" applyNumberFormat="1" applyFont="1" applyFill="1" applyBorder="1" applyAlignment="1">
      <alignment horizontal="center" vertical="center" wrapText="1"/>
    </xf>
    <xf numFmtId="9" fontId="24" fillId="3" borderId="30" xfId="0" applyNumberFormat="1" applyFont="1" applyFill="1" applyBorder="1" applyAlignment="1">
      <alignment horizontal="right" vertical="center"/>
    </xf>
    <xf numFmtId="2" fontId="20" fillId="3" borderId="30" xfId="0" applyNumberFormat="1" applyFont="1" applyFill="1" applyBorder="1" applyAlignment="1">
      <alignment horizontal="right" vertical="center"/>
    </xf>
    <xf numFmtId="1" fontId="23" fillId="3" borderId="30" xfId="0" applyNumberFormat="1" applyFont="1" applyFill="1" applyBorder="1" applyAlignment="1">
      <alignment horizontal="center" vertical="center"/>
    </xf>
    <xf numFmtId="165" fontId="23" fillId="3" borderId="32" xfId="0" applyNumberFormat="1" applyFont="1" applyFill="1" applyBorder="1" applyAlignment="1">
      <alignment horizontal="left" vertical="center"/>
    </xf>
    <xf numFmtId="9" fontId="24" fillId="3" borderId="10" xfId="0" applyNumberFormat="1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vertical="top" wrapText="1"/>
    </xf>
    <xf numFmtId="1" fontId="20" fillId="3" borderId="14" xfId="0" applyNumberFormat="1" applyFont="1" applyFill="1" applyBorder="1" applyAlignment="1">
      <alignment horizontal="center" vertical="center"/>
    </xf>
    <xf numFmtId="165" fontId="20" fillId="3" borderId="14" xfId="0" applyNumberFormat="1" applyFont="1" applyFill="1" applyBorder="1" applyAlignment="1">
      <alignment horizontal="right" vertical="center"/>
    </xf>
    <xf numFmtId="9" fontId="29" fillId="3" borderId="14" xfId="0" applyNumberFormat="1" applyFont="1" applyFill="1" applyBorder="1" applyAlignment="1">
      <alignment horizontal="right" vertical="center"/>
    </xf>
    <xf numFmtId="9" fontId="29" fillId="3" borderId="14" xfId="0" applyNumberFormat="1" applyFont="1" applyFill="1" applyBorder="1" applyAlignment="1">
      <alignment horizontal="center" vertical="center" wrapText="1"/>
    </xf>
    <xf numFmtId="2" fontId="20" fillId="2" borderId="10" xfId="0" applyNumberFormat="1" applyFont="1" applyFill="1" applyBorder="1" applyAlignment="1">
      <alignment horizontal="center" vertical="center"/>
    </xf>
    <xf numFmtId="165" fontId="32" fillId="2" borderId="22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0" fontId="39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165" fontId="20" fillId="3" borderId="0" xfId="0" applyNumberFormat="1" applyFont="1" applyFill="1" applyAlignment="1">
      <alignment horizontal="left" vertical="center"/>
    </xf>
    <xf numFmtId="2" fontId="36" fillId="0" borderId="0" xfId="0" applyNumberFormat="1" applyFont="1" applyAlignment="1">
      <alignment horizontal="left" vertical="center"/>
    </xf>
    <xf numFmtId="165" fontId="24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 wrapText="1"/>
    </xf>
    <xf numFmtId="165" fontId="32" fillId="3" borderId="40" xfId="0" applyNumberFormat="1" applyFont="1" applyFill="1" applyBorder="1" applyAlignment="1">
      <alignment horizontal="left" vertical="center"/>
    </xf>
    <xf numFmtId="0" fontId="7" fillId="0" borderId="38" xfId="0" applyFont="1" applyBorder="1" applyAlignment="1">
      <alignment horizontal="center" vertical="center" wrapText="1"/>
    </xf>
    <xf numFmtId="166" fontId="2" fillId="0" borderId="38" xfId="0" applyNumberFormat="1" applyFont="1" applyBorder="1" applyAlignment="1">
      <alignment horizontal="center" vertical="center" wrapText="1"/>
    </xf>
    <xf numFmtId="165" fontId="20" fillId="0" borderId="40" xfId="0" applyNumberFormat="1" applyFont="1" applyBorder="1" applyAlignment="1">
      <alignment horizontal="left" vertical="center"/>
    </xf>
    <xf numFmtId="165" fontId="23" fillId="0" borderId="40" xfId="0" applyNumberFormat="1" applyFont="1" applyBorder="1" applyAlignment="1">
      <alignment horizontal="left" vertical="center"/>
    </xf>
    <xf numFmtId="165" fontId="27" fillId="0" borderId="40" xfId="0" applyNumberFormat="1" applyFont="1" applyBorder="1" applyAlignment="1">
      <alignment horizontal="left" vertical="center"/>
    </xf>
    <xf numFmtId="165" fontId="20" fillId="3" borderId="40" xfId="0" applyNumberFormat="1" applyFont="1" applyFill="1" applyBorder="1" applyAlignment="1">
      <alignment horizontal="left" vertical="center"/>
    </xf>
    <xf numFmtId="165" fontId="20" fillId="3" borderId="34" xfId="0" applyNumberFormat="1" applyFont="1" applyFill="1" applyBorder="1" applyAlignment="1">
      <alignment horizontal="left" vertical="center"/>
    </xf>
    <xf numFmtId="165" fontId="23" fillId="3" borderId="40" xfId="0" applyNumberFormat="1" applyFont="1" applyFill="1" applyBorder="1" applyAlignment="1">
      <alignment horizontal="left" vertical="center"/>
    </xf>
    <xf numFmtId="0" fontId="24" fillId="0" borderId="34" xfId="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left" vertical="center"/>
    </xf>
    <xf numFmtId="166" fontId="2" fillId="0" borderId="40" xfId="0" applyNumberFormat="1" applyFont="1" applyBorder="1" applyAlignment="1">
      <alignment horizontal="center" vertical="center" wrapText="1"/>
    </xf>
    <xf numFmtId="2" fontId="27" fillId="0" borderId="40" xfId="0" applyNumberFormat="1" applyFont="1" applyBorder="1" applyAlignment="1">
      <alignment horizontal="left" vertical="center"/>
    </xf>
    <xf numFmtId="1" fontId="23" fillId="0" borderId="40" xfId="0" applyNumberFormat="1" applyFont="1" applyBorder="1" applyAlignment="1">
      <alignment horizontal="left" vertical="center"/>
    </xf>
    <xf numFmtId="2" fontId="20" fillId="0" borderId="40" xfId="0" applyNumberFormat="1" applyFont="1" applyBorder="1" applyAlignment="1">
      <alignment horizontal="left"/>
    </xf>
    <xf numFmtId="2" fontId="20" fillId="0" borderId="40" xfId="0" applyNumberFormat="1" applyFont="1" applyBorder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65" fontId="3" fillId="3" borderId="0" xfId="0" applyNumberFormat="1" applyFont="1" applyFill="1"/>
    <xf numFmtId="0" fontId="3" fillId="3" borderId="0" xfId="0" applyFont="1" applyFill="1" applyAlignment="1">
      <alignment vertical="center" wrapText="1"/>
    </xf>
    <xf numFmtId="0" fontId="2" fillId="3" borderId="4" xfId="0" applyFont="1" applyFill="1" applyBorder="1" applyAlignment="1">
      <alignment horizontal="center"/>
    </xf>
    <xf numFmtId="166" fontId="2" fillId="3" borderId="13" xfId="0" applyNumberFormat="1" applyFont="1" applyFill="1" applyBorder="1" applyAlignment="1">
      <alignment horizontal="center" vertical="center" wrapText="1"/>
    </xf>
    <xf numFmtId="165" fontId="20" fillId="3" borderId="18" xfId="0" applyNumberFormat="1" applyFont="1" applyFill="1" applyBorder="1" applyAlignment="1">
      <alignment horizontal="center" vertical="center"/>
    </xf>
    <xf numFmtId="165" fontId="20" fillId="3" borderId="22" xfId="0" applyNumberFormat="1" applyFont="1" applyFill="1" applyBorder="1" applyAlignment="1">
      <alignment horizontal="center" vertical="center"/>
    </xf>
    <xf numFmtId="0" fontId="28" fillId="3" borderId="29" xfId="0" applyFont="1" applyFill="1" applyBorder="1" applyAlignment="1">
      <alignment horizontal="left" vertical="top" wrapText="1"/>
    </xf>
    <xf numFmtId="165" fontId="20" fillId="3" borderId="30" xfId="0" applyNumberFormat="1" applyFont="1" applyFill="1" applyBorder="1" applyAlignment="1">
      <alignment horizontal="center" vertical="center"/>
    </xf>
    <xf numFmtId="165" fontId="27" fillId="3" borderId="10" xfId="0" applyNumberFormat="1" applyFont="1" applyFill="1" applyBorder="1" applyAlignment="1">
      <alignment horizontal="center" vertical="center"/>
    </xf>
    <xf numFmtId="2" fontId="20" fillId="3" borderId="22" xfId="0" applyNumberFormat="1" applyFont="1" applyFill="1" applyBorder="1" applyAlignment="1">
      <alignment horizontal="center" vertical="center"/>
    </xf>
    <xf numFmtId="2" fontId="20" fillId="3" borderId="7" xfId="0" applyNumberFormat="1" applyFont="1" applyFill="1" applyBorder="1" applyAlignment="1">
      <alignment horizontal="center" vertical="center"/>
    </xf>
    <xf numFmtId="2" fontId="20" fillId="3" borderId="10" xfId="0" applyNumberFormat="1" applyFont="1" applyFill="1" applyBorder="1" applyAlignment="1">
      <alignment horizontal="center"/>
    </xf>
    <xf numFmtId="165" fontId="20" fillId="3" borderId="28" xfId="0" applyNumberFormat="1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/>
    </xf>
    <xf numFmtId="0" fontId="3" fillId="3" borderId="0" xfId="0" applyFont="1" applyFill="1" applyAlignment="1">
      <alignment vertical="center"/>
    </xf>
    <xf numFmtId="10" fontId="20" fillId="3" borderId="10" xfId="0" applyNumberFormat="1" applyFont="1" applyFill="1" applyBorder="1" applyAlignment="1">
      <alignment horizontal="center" vertical="center" wrapText="1"/>
    </xf>
    <xf numFmtId="0" fontId="48" fillId="0" borderId="0" xfId="0" applyFont="1"/>
    <xf numFmtId="2" fontId="48" fillId="0" borderId="0" xfId="0" applyNumberFormat="1" applyFont="1"/>
    <xf numFmtId="0" fontId="48" fillId="0" borderId="0" xfId="0" applyFont="1" applyAlignment="1">
      <alignment horizontal="center"/>
    </xf>
    <xf numFmtId="0" fontId="48" fillId="3" borderId="0" xfId="0" applyFont="1" applyFill="1" applyAlignment="1">
      <alignment horizontal="center"/>
    </xf>
    <xf numFmtId="9" fontId="48" fillId="0" borderId="0" xfId="0" applyNumberFormat="1" applyFont="1"/>
    <xf numFmtId="2" fontId="48" fillId="0" borderId="0" xfId="0" applyNumberFormat="1" applyFont="1" applyAlignment="1">
      <alignment horizontal="center"/>
    </xf>
    <xf numFmtId="2" fontId="48" fillId="0" borderId="0" xfId="0" applyNumberFormat="1" applyFont="1" applyAlignment="1">
      <alignment horizontal="left"/>
    </xf>
    <xf numFmtId="0" fontId="49" fillId="0" borderId="0" xfId="0" applyFont="1"/>
    <xf numFmtId="2" fontId="49" fillId="0" borderId="0" xfId="0" applyNumberFormat="1" applyFont="1"/>
    <xf numFmtId="1" fontId="49" fillId="0" borderId="0" xfId="0" applyNumberFormat="1" applyFont="1" applyAlignment="1">
      <alignment horizontal="center" vertical="center"/>
    </xf>
    <xf numFmtId="0" fontId="49" fillId="3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/>
    <xf numFmtId="2" fontId="51" fillId="0" borderId="0" xfId="0" applyNumberFormat="1" applyFont="1"/>
    <xf numFmtId="0" fontId="50" fillId="0" borderId="0" xfId="0" applyFont="1" applyAlignment="1">
      <alignment horizontal="center"/>
    </xf>
    <xf numFmtId="0" fontId="50" fillId="3" borderId="0" xfId="0" applyFont="1" applyFill="1" applyAlignment="1">
      <alignment horizontal="center"/>
    </xf>
    <xf numFmtId="9" fontId="49" fillId="0" borderId="0" xfId="0" applyNumberFormat="1" applyFont="1"/>
    <xf numFmtId="2" fontId="52" fillId="0" borderId="0" xfId="0" applyNumberFormat="1" applyFont="1"/>
    <xf numFmtId="0" fontId="52" fillId="0" borderId="0" xfId="0" applyFont="1"/>
    <xf numFmtId="2" fontId="53" fillId="0" borderId="0" xfId="0" applyNumberFormat="1" applyFont="1"/>
    <xf numFmtId="0" fontId="54" fillId="0" borderId="0" xfId="0" applyFont="1"/>
    <xf numFmtId="0" fontId="54" fillId="0" borderId="0" xfId="0" applyFont="1" applyAlignment="1">
      <alignment horizontal="center"/>
    </xf>
    <xf numFmtId="2" fontId="54" fillId="0" borderId="0" xfId="0" applyNumberFormat="1" applyFont="1"/>
    <xf numFmtId="2" fontId="55" fillId="0" borderId="0" xfId="0" applyNumberFormat="1" applyFont="1"/>
    <xf numFmtId="1" fontId="50" fillId="0" borderId="0" xfId="0" applyNumberFormat="1" applyFont="1" applyAlignment="1">
      <alignment horizontal="center" vertical="center"/>
    </xf>
    <xf numFmtId="0" fontId="56" fillId="3" borderId="0" xfId="0" applyFont="1" applyFill="1" applyAlignment="1">
      <alignment horizontal="center"/>
    </xf>
    <xf numFmtId="9" fontId="50" fillId="0" borderId="0" xfId="0" applyNumberFormat="1" applyFont="1"/>
    <xf numFmtId="2" fontId="50" fillId="0" borderId="0" xfId="0" applyNumberFormat="1" applyFont="1" applyAlignment="1">
      <alignment horizontal="center" vertical="center"/>
    </xf>
    <xf numFmtId="165" fontId="50" fillId="0" borderId="0" xfId="0" applyNumberFormat="1" applyFont="1"/>
    <xf numFmtId="2" fontId="50" fillId="0" borderId="0" xfId="0" applyNumberFormat="1" applyFont="1"/>
    <xf numFmtId="0" fontId="52" fillId="0" borderId="0" xfId="0" applyFont="1" applyAlignment="1">
      <alignment horizontal="center"/>
    </xf>
    <xf numFmtId="0" fontId="51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7" fillId="0" borderId="28" xfId="0" applyFont="1" applyBorder="1" applyAlignment="1">
      <alignment horizontal="left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left" vertical="center"/>
    </xf>
    <xf numFmtId="2" fontId="50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165" fontId="27" fillId="0" borderId="26" xfId="0" applyNumberFormat="1" applyFon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2" fontId="21" fillId="0" borderId="26" xfId="0" applyNumberFormat="1" applyFont="1" applyBorder="1" applyAlignment="1">
      <alignment horizontal="center" vertical="center"/>
    </xf>
    <xf numFmtId="2" fontId="21" fillId="0" borderId="27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left"/>
    </xf>
    <xf numFmtId="0" fontId="20" fillId="0" borderId="26" xfId="0" applyFont="1" applyBorder="1" applyAlignment="1">
      <alignment horizontal="left"/>
    </xf>
    <xf numFmtId="0" fontId="20" fillId="0" borderId="27" xfId="0" applyFont="1" applyBorder="1" applyAlignment="1">
      <alignment horizontal="left"/>
    </xf>
    <xf numFmtId="0" fontId="20" fillId="0" borderId="29" xfId="0" applyFont="1" applyBorder="1" applyAlignment="1">
      <alignment horizontal="left"/>
    </xf>
    <xf numFmtId="165" fontId="24" fillId="0" borderId="11" xfId="0" applyNumberFormat="1" applyFont="1" applyBorder="1" applyAlignment="1">
      <alignment horizontal="left" vertical="center"/>
    </xf>
    <xf numFmtId="166" fontId="2" fillId="0" borderId="13" xfId="0" applyNumberFormat="1" applyFont="1" applyBorder="1" applyAlignment="1">
      <alignment horizontal="center" vertical="center" wrapText="1"/>
    </xf>
    <xf numFmtId="166" fontId="2" fillId="0" borderId="13" xfId="0" applyNumberFormat="1" applyFont="1" applyBorder="1" applyAlignment="1">
      <alignment horizontal="center"/>
    </xf>
    <xf numFmtId="166" fontId="8" fillId="0" borderId="13" xfId="0" applyNumberFormat="1" applyFont="1" applyBorder="1" applyAlignment="1">
      <alignment horizontal="center"/>
    </xf>
    <xf numFmtId="166" fontId="2" fillId="0" borderId="15" xfId="0" applyNumberFormat="1" applyFont="1" applyBorder="1" applyAlignment="1">
      <alignment horizontal="center" vertical="center" wrapText="1"/>
    </xf>
    <xf numFmtId="165" fontId="24" fillId="0" borderId="10" xfId="0" applyNumberFormat="1" applyFont="1" applyBorder="1" applyAlignment="1">
      <alignment horizontal="center" vertical="center" wrapText="1"/>
    </xf>
    <xf numFmtId="2" fontId="24" fillId="0" borderId="10" xfId="0" applyNumberFormat="1" applyFont="1" applyBorder="1" applyAlignment="1">
      <alignment horizontal="center" vertical="center" wrapText="1"/>
    </xf>
    <xf numFmtId="2" fontId="24" fillId="0" borderId="30" xfId="0" applyNumberFormat="1" applyFont="1" applyBorder="1" applyAlignment="1">
      <alignment horizontal="center" vertical="center" wrapText="1"/>
    </xf>
    <xf numFmtId="2" fontId="24" fillId="0" borderId="18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top" wrapText="1"/>
    </xf>
    <xf numFmtId="1" fontId="24" fillId="0" borderId="10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2" fontId="24" fillId="0" borderId="7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9" fontId="24" fillId="0" borderId="10" xfId="0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21" fillId="0" borderId="24" xfId="0" applyFont="1" applyBorder="1" applyAlignment="1">
      <alignment horizontal="left" wrapText="1"/>
    </xf>
    <xf numFmtId="0" fontId="21" fillId="0" borderId="4" xfId="0" applyFont="1" applyBorder="1" applyAlignment="1">
      <alignment horizontal="left" wrapText="1"/>
    </xf>
    <xf numFmtId="0" fontId="21" fillId="0" borderId="25" xfId="0" applyFont="1" applyBorder="1" applyAlignment="1">
      <alignment horizontal="left" wrapText="1"/>
    </xf>
    <xf numFmtId="1" fontId="7" fillId="0" borderId="10" xfId="0" applyNumberFormat="1" applyFont="1" applyBorder="1" applyAlignment="1">
      <alignment horizontal="center" vertical="center" wrapText="1"/>
    </xf>
    <xf numFmtId="165" fontId="7" fillId="0" borderId="11" xfId="0" applyNumberFormat="1" applyFont="1" applyBorder="1" applyAlignment="1">
      <alignment horizontal="left" vertical="center"/>
    </xf>
    <xf numFmtId="0" fontId="15" fillId="0" borderId="0" xfId="0" applyFont="1" applyAlignment="1">
      <alignment horizontal="left"/>
    </xf>
    <xf numFmtId="165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9" fontId="7" fillId="0" borderId="10" xfId="0" applyNumberFormat="1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149"/>
  <sheetViews>
    <sheetView tabSelected="1" view="pageBreakPreview" topLeftCell="B1" zoomScale="50" zoomScaleNormal="50" zoomScaleSheetLayoutView="50" workbookViewId="0">
      <selection activeCell="O7" sqref="O7:U7"/>
    </sheetView>
  </sheetViews>
  <sheetFormatPr defaultRowHeight="15.75"/>
  <cols>
    <col min="1" max="1" width="0.85546875" style="11" hidden="1" customWidth="1"/>
    <col min="2" max="2" width="5.28515625" style="1" customWidth="1"/>
    <col min="3" max="3" width="35.28515625" style="1" customWidth="1"/>
    <col min="4" max="4" width="9.85546875" style="38" customWidth="1"/>
    <col min="5" max="5" width="8.140625" style="1" customWidth="1"/>
    <col min="6" max="6" width="18.28515625" style="15" customWidth="1"/>
    <col min="7" max="7" width="16.7109375" style="362" customWidth="1"/>
    <col min="8" max="8" width="16.5703125" style="1" customWidth="1"/>
    <col min="9" max="9" width="6.85546875" style="247" customWidth="1"/>
    <col min="10" max="10" width="16.85546875" style="6" customWidth="1"/>
    <col min="11" max="11" width="17.140625" style="6" customWidth="1"/>
    <col min="12" max="12" width="9.140625" style="251" customWidth="1"/>
    <col min="13" max="13" width="18.85546875" style="6" customWidth="1"/>
    <col min="14" max="14" width="14.7109375" style="6" customWidth="1"/>
    <col min="15" max="15" width="8" style="248" customWidth="1"/>
    <col min="16" max="16" width="12.28515625" style="248" customWidth="1"/>
    <col min="17" max="17" width="15.42578125" style="248" customWidth="1"/>
    <col min="18" max="18" width="8.140625" style="249" customWidth="1"/>
    <col min="19" max="19" width="12.42578125" style="248" customWidth="1"/>
    <col min="20" max="20" width="9.140625" style="250" customWidth="1"/>
    <col min="21" max="21" width="13.5703125" style="250" customWidth="1"/>
    <col min="22" max="22" width="20" style="231" customWidth="1"/>
    <col min="23" max="23" width="5.85546875" style="229" customWidth="1"/>
    <col min="24" max="25" width="16.5703125" style="53" customWidth="1"/>
    <col min="26" max="257" width="9.140625" style="1"/>
    <col min="258" max="258" width="0" style="1" hidden="1" customWidth="1"/>
    <col min="259" max="259" width="5.28515625" style="1" customWidth="1"/>
    <col min="260" max="260" width="35.28515625" style="1" customWidth="1"/>
    <col min="261" max="261" width="9.85546875" style="1" customWidth="1"/>
    <col min="262" max="262" width="8.140625" style="1" customWidth="1"/>
    <col min="263" max="263" width="18.28515625" style="1" customWidth="1"/>
    <col min="264" max="264" width="16.7109375" style="1" customWidth="1"/>
    <col min="265" max="265" width="15.140625" style="1" customWidth="1"/>
    <col min="266" max="266" width="6.85546875" style="1" customWidth="1"/>
    <col min="267" max="268" width="14.28515625" style="1" customWidth="1"/>
    <col min="269" max="269" width="9.140625" style="1" customWidth="1"/>
    <col min="270" max="270" width="15.140625" style="1" customWidth="1"/>
    <col min="271" max="271" width="14.7109375" style="1" customWidth="1"/>
    <col min="272" max="272" width="8" style="1" customWidth="1"/>
    <col min="273" max="273" width="8.42578125" style="1" customWidth="1"/>
    <col min="274" max="274" width="15.42578125" style="1" customWidth="1"/>
    <col min="275" max="275" width="8.140625" style="1" customWidth="1"/>
    <col min="276" max="276" width="12.42578125" style="1" customWidth="1"/>
    <col min="277" max="277" width="8" style="1" customWidth="1"/>
    <col min="278" max="278" width="13.5703125" style="1" customWidth="1"/>
    <col min="279" max="279" width="14.85546875" style="1" customWidth="1"/>
    <col min="280" max="280" width="5.85546875" style="1" customWidth="1"/>
    <col min="281" max="281" width="16.5703125" style="1" customWidth="1"/>
    <col min="282" max="513" width="9.140625" style="1"/>
    <col min="514" max="514" width="0" style="1" hidden="1" customWidth="1"/>
    <col min="515" max="515" width="5.28515625" style="1" customWidth="1"/>
    <col min="516" max="516" width="35.28515625" style="1" customWidth="1"/>
    <col min="517" max="517" width="9.85546875" style="1" customWidth="1"/>
    <col min="518" max="518" width="8.140625" style="1" customWidth="1"/>
    <col min="519" max="519" width="18.28515625" style="1" customWidth="1"/>
    <col min="520" max="520" width="16.7109375" style="1" customWidth="1"/>
    <col min="521" max="521" width="15.140625" style="1" customWidth="1"/>
    <col min="522" max="522" width="6.85546875" style="1" customWidth="1"/>
    <col min="523" max="524" width="14.28515625" style="1" customWidth="1"/>
    <col min="525" max="525" width="9.140625" style="1" customWidth="1"/>
    <col min="526" max="526" width="15.140625" style="1" customWidth="1"/>
    <col min="527" max="527" width="14.7109375" style="1" customWidth="1"/>
    <col min="528" max="528" width="8" style="1" customWidth="1"/>
    <col min="529" max="529" width="8.42578125" style="1" customWidth="1"/>
    <col min="530" max="530" width="15.42578125" style="1" customWidth="1"/>
    <col min="531" max="531" width="8.140625" style="1" customWidth="1"/>
    <col min="532" max="532" width="12.42578125" style="1" customWidth="1"/>
    <col min="533" max="533" width="8" style="1" customWidth="1"/>
    <col min="534" max="534" width="13.5703125" style="1" customWidth="1"/>
    <col min="535" max="535" width="14.85546875" style="1" customWidth="1"/>
    <col min="536" max="536" width="5.85546875" style="1" customWidth="1"/>
    <col min="537" max="537" width="16.5703125" style="1" customWidth="1"/>
    <col min="538" max="769" width="9.140625" style="1"/>
    <col min="770" max="770" width="0" style="1" hidden="1" customWidth="1"/>
    <col min="771" max="771" width="5.28515625" style="1" customWidth="1"/>
    <col min="772" max="772" width="35.28515625" style="1" customWidth="1"/>
    <col min="773" max="773" width="9.85546875" style="1" customWidth="1"/>
    <col min="774" max="774" width="8.140625" style="1" customWidth="1"/>
    <col min="775" max="775" width="18.28515625" style="1" customWidth="1"/>
    <col min="776" max="776" width="16.7109375" style="1" customWidth="1"/>
    <col min="777" max="777" width="15.140625" style="1" customWidth="1"/>
    <col min="778" max="778" width="6.85546875" style="1" customWidth="1"/>
    <col min="779" max="780" width="14.28515625" style="1" customWidth="1"/>
    <col min="781" max="781" width="9.140625" style="1" customWidth="1"/>
    <col min="782" max="782" width="15.140625" style="1" customWidth="1"/>
    <col min="783" max="783" width="14.7109375" style="1" customWidth="1"/>
    <col min="784" max="784" width="8" style="1" customWidth="1"/>
    <col min="785" max="785" width="8.42578125" style="1" customWidth="1"/>
    <col min="786" max="786" width="15.42578125" style="1" customWidth="1"/>
    <col min="787" max="787" width="8.140625" style="1" customWidth="1"/>
    <col min="788" max="788" width="12.42578125" style="1" customWidth="1"/>
    <col min="789" max="789" width="8" style="1" customWidth="1"/>
    <col min="790" max="790" width="13.5703125" style="1" customWidth="1"/>
    <col min="791" max="791" width="14.85546875" style="1" customWidth="1"/>
    <col min="792" max="792" width="5.85546875" style="1" customWidth="1"/>
    <col min="793" max="793" width="16.5703125" style="1" customWidth="1"/>
    <col min="794" max="1025" width="9.140625" style="1"/>
    <col min="1026" max="1026" width="0" style="1" hidden="1" customWidth="1"/>
    <col min="1027" max="1027" width="5.28515625" style="1" customWidth="1"/>
    <col min="1028" max="1028" width="35.28515625" style="1" customWidth="1"/>
    <col min="1029" max="1029" width="9.85546875" style="1" customWidth="1"/>
    <col min="1030" max="1030" width="8.140625" style="1" customWidth="1"/>
    <col min="1031" max="1031" width="18.28515625" style="1" customWidth="1"/>
    <col min="1032" max="1032" width="16.7109375" style="1" customWidth="1"/>
    <col min="1033" max="1033" width="15.140625" style="1" customWidth="1"/>
    <col min="1034" max="1034" width="6.85546875" style="1" customWidth="1"/>
    <col min="1035" max="1036" width="14.28515625" style="1" customWidth="1"/>
    <col min="1037" max="1037" width="9.140625" style="1" customWidth="1"/>
    <col min="1038" max="1038" width="15.140625" style="1" customWidth="1"/>
    <col min="1039" max="1039" width="14.7109375" style="1" customWidth="1"/>
    <col min="1040" max="1040" width="8" style="1" customWidth="1"/>
    <col min="1041" max="1041" width="8.42578125" style="1" customWidth="1"/>
    <col min="1042" max="1042" width="15.42578125" style="1" customWidth="1"/>
    <col min="1043" max="1043" width="8.140625" style="1" customWidth="1"/>
    <col min="1044" max="1044" width="12.42578125" style="1" customWidth="1"/>
    <col min="1045" max="1045" width="8" style="1" customWidth="1"/>
    <col min="1046" max="1046" width="13.5703125" style="1" customWidth="1"/>
    <col min="1047" max="1047" width="14.85546875" style="1" customWidth="1"/>
    <col min="1048" max="1048" width="5.85546875" style="1" customWidth="1"/>
    <col min="1049" max="1049" width="16.5703125" style="1" customWidth="1"/>
    <col min="1050" max="1281" width="9.140625" style="1"/>
    <col min="1282" max="1282" width="0" style="1" hidden="1" customWidth="1"/>
    <col min="1283" max="1283" width="5.28515625" style="1" customWidth="1"/>
    <col min="1284" max="1284" width="35.28515625" style="1" customWidth="1"/>
    <col min="1285" max="1285" width="9.85546875" style="1" customWidth="1"/>
    <col min="1286" max="1286" width="8.140625" style="1" customWidth="1"/>
    <col min="1287" max="1287" width="18.28515625" style="1" customWidth="1"/>
    <col min="1288" max="1288" width="16.7109375" style="1" customWidth="1"/>
    <col min="1289" max="1289" width="15.140625" style="1" customWidth="1"/>
    <col min="1290" max="1290" width="6.85546875" style="1" customWidth="1"/>
    <col min="1291" max="1292" width="14.28515625" style="1" customWidth="1"/>
    <col min="1293" max="1293" width="9.140625" style="1" customWidth="1"/>
    <col min="1294" max="1294" width="15.140625" style="1" customWidth="1"/>
    <col min="1295" max="1295" width="14.7109375" style="1" customWidth="1"/>
    <col min="1296" max="1296" width="8" style="1" customWidth="1"/>
    <col min="1297" max="1297" width="8.42578125" style="1" customWidth="1"/>
    <col min="1298" max="1298" width="15.42578125" style="1" customWidth="1"/>
    <col min="1299" max="1299" width="8.140625" style="1" customWidth="1"/>
    <col min="1300" max="1300" width="12.42578125" style="1" customWidth="1"/>
    <col min="1301" max="1301" width="8" style="1" customWidth="1"/>
    <col min="1302" max="1302" width="13.5703125" style="1" customWidth="1"/>
    <col min="1303" max="1303" width="14.85546875" style="1" customWidth="1"/>
    <col min="1304" max="1304" width="5.85546875" style="1" customWidth="1"/>
    <col min="1305" max="1305" width="16.5703125" style="1" customWidth="1"/>
    <col min="1306" max="1537" width="9.140625" style="1"/>
    <col min="1538" max="1538" width="0" style="1" hidden="1" customWidth="1"/>
    <col min="1539" max="1539" width="5.28515625" style="1" customWidth="1"/>
    <col min="1540" max="1540" width="35.28515625" style="1" customWidth="1"/>
    <col min="1541" max="1541" width="9.85546875" style="1" customWidth="1"/>
    <col min="1542" max="1542" width="8.140625" style="1" customWidth="1"/>
    <col min="1543" max="1543" width="18.28515625" style="1" customWidth="1"/>
    <col min="1544" max="1544" width="16.7109375" style="1" customWidth="1"/>
    <col min="1545" max="1545" width="15.140625" style="1" customWidth="1"/>
    <col min="1546" max="1546" width="6.85546875" style="1" customWidth="1"/>
    <col min="1547" max="1548" width="14.28515625" style="1" customWidth="1"/>
    <col min="1549" max="1549" width="9.140625" style="1" customWidth="1"/>
    <col min="1550" max="1550" width="15.140625" style="1" customWidth="1"/>
    <col min="1551" max="1551" width="14.7109375" style="1" customWidth="1"/>
    <col min="1552" max="1552" width="8" style="1" customWidth="1"/>
    <col min="1553" max="1553" width="8.42578125" style="1" customWidth="1"/>
    <col min="1554" max="1554" width="15.42578125" style="1" customWidth="1"/>
    <col min="1555" max="1555" width="8.140625" style="1" customWidth="1"/>
    <col min="1556" max="1556" width="12.42578125" style="1" customWidth="1"/>
    <col min="1557" max="1557" width="8" style="1" customWidth="1"/>
    <col min="1558" max="1558" width="13.5703125" style="1" customWidth="1"/>
    <col min="1559" max="1559" width="14.85546875" style="1" customWidth="1"/>
    <col min="1560" max="1560" width="5.85546875" style="1" customWidth="1"/>
    <col min="1561" max="1561" width="16.5703125" style="1" customWidth="1"/>
    <col min="1562" max="1793" width="9.140625" style="1"/>
    <col min="1794" max="1794" width="0" style="1" hidden="1" customWidth="1"/>
    <col min="1795" max="1795" width="5.28515625" style="1" customWidth="1"/>
    <col min="1796" max="1796" width="35.28515625" style="1" customWidth="1"/>
    <col min="1797" max="1797" width="9.85546875" style="1" customWidth="1"/>
    <col min="1798" max="1798" width="8.140625" style="1" customWidth="1"/>
    <col min="1799" max="1799" width="18.28515625" style="1" customWidth="1"/>
    <col min="1800" max="1800" width="16.7109375" style="1" customWidth="1"/>
    <col min="1801" max="1801" width="15.140625" style="1" customWidth="1"/>
    <col min="1802" max="1802" width="6.85546875" style="1" customWidth="1"/>
    <col min="1803" max="1804" width="14.28515625" style="1" customWidth="1"/>
    <col min="1805" max="1805" width="9.140625" style="1" customWidth="1"/>
    <col min="1806" max="1806" width="15.140625" style="1" customWidth="1"/>
    <col min="1807" max="1807" width="14.7109375" style="1" customWidth="1"/>
    <col min="1808" max="1808" width="8" style="1" customWidth="1"/>
    <col min="1809" max="1809" width="8.42578125" style="1" customWidth="1"/>
    <col min="1810" max="1810" width="15.42578125" style="1" customWidth="1"/>
    <col min="1811" max="1811" width="8.140625" style="1" customWidth="1"/>
    <col min="1812" max="1812" width="12.42578125" style="1" customWidth="1"/>
    <col min="1813" max="1813" width="8" style="1" customWidth="1"/>
    <col min="1814" max="1814" width="13.5703125" style="1" customWidth="1"/>
    <col min="1815" max="1815" width="14.85546875" style="1" customWidth="1"/>
    <col min="1816" max="1816" width="5.85546875" style="1" customWidth="1"/>
    <col min="1817" max="1817" width="16.5703125" style="1" customWidth="1"/>
    <col min="1818" max="2049" width="9.140625" style="1"/>
    <col min="2050" max="2050" width="0" style="1" hidden="1" customWidth="1"/>
    <col min="2051" max="2051" width="5.28515625" style="1" customWidth="1"/>
    <col min="2052" max="2052" width="35.28515625" style="1" customWidth="1"/>
    <col min="2053" max="2053" width="9.85546875" style="1" customWidth="1"/>
    <col min="2054" max="2054" width="8.140625" style="1" customWidth="1"/>
    <col min="2055" max="2055" width="18.28515625" style="1" customWidth="1"/>
    <col min="2056" max="2056" width="16.7109375" style="1" customWidth="1"/>
    <col min="2057" max="2057" width="15.140625" style="1" customWidth="1"/>
    <col min="2058" max="2058" width="6.85546875" style="1" customWidth="1"/>
    <col min="2059" max="2060" width="14.28515625" style="1" customWidth="1"/>
    <col min="2061" max="2061" width="9.140625" style="1" customWidth="1"/>
    <col min="2062" max="2062" width="15.140625" style="1" customWidth="1"/>
    <col min="2063" max="2063" width="14.7109375" style="1" customWidth="1"/>
    <col min="2064" max="2064" width="8" style="1" customWidth="1"/>
    <col min="2065" max="2065" width="8.42578125" style="1" customWidth="1"/>
    <col min="2066" max="2066" width="15.42578125" style="1" customWidth="1"/>
    <col min="2067" max="2067" width="8.140625" style="1" customWidth="1"/>
    <col min="2068" max="2068" width="12.42578125" style="1" customWidth="1"/>
    <col min="2069" max="2069" width="8" style="1" customWidth="1"/>
    <col min="2070" max="2070" width="13.5703125" style="1" customWidth="1"/>
    <col min="2071" max="2071" width="14.85546875" style="1" customWidth="1"/>
    <col min="2072" max="2072" width="5.85546875" style="1" customWidth="1"/>
    <col min="2073" max="2073" width="16.5703125" style="1" customWidth="1"/>
    <col min="2074" max="2305" width="9.140625" style="1"/>
    <col min="2306" max="2306" width="0" style="1" hidden="1" customWidth="1"/>
    <col min="2307" max="2307" width="5.28515625" style="1" customWidth="1"/>
    <col min="2308" max="2308" width="35.28515625" style="1" customWidth="1"/>
    <col min="2309" max="2309" width="9.85546875" style="1" customWidth="1"/>
    <col min="2310" max="2310" width="8.140625" style="1" customWidth="1"/>
    <col min="2311" max="2311" width="18.28515625" style="1" customWidth="1"/>
    <col min="2312" max="2312" width="16.7109375" style="1" customWidth="1"/>
    <col min="2313" max="2313" width="15.140625" style="1" customWidth="1"/>
    <col min="2314" max="2314" width="6.85546875" style="1" customWidth="1"/>
    <col min="2315" max="2316" width="14.28515625" style="1" customWidth="1"/>
    <col min="2317" max="2317" width="9.140625" style="1" customWidth="1"/>
    <col min="2318" max="2318" width="15.140625" style="1" customWidth="1"/>
    <col min="2319" max="2319" width="14.7109375" style="1" customWidth="1"/>
    <col min="2320" max="2320" width="8" style="1" customWidth="1"/>
    <col min="2321" max="2321" width="8.42578125" style="1" customWidth="1"/>
    <col min="2322" max="2322" width="15.42578125" style="1" customWidth="1"/>
    <col min="2323" max="2323" width="8.140625" style="1" customWidth="1"/>
    <col min="2324" max="2324" width="12.42578125" style="1" customWidth="1"/>
    <col min="2325" max="2325" width="8" style="1" customWidth="1"/>
    <col min="2326" max="2326" width="13.5703125" style="1" customWidth="1"/>
    <col min="2327" max="2327" width="14.85546875" style="1" customWidth="1"/>
    <col min="2328" max="2328" width="5.85546875" style="1" customWidth="1"/>
    <col min="2329" max="2329" width="16.5703125" style="1" customWidth="1"/>
    <col min="2330" max="2561" width="9.140625" style="1"/>
    <col min="2562" max="2562" width="0" style="1" hidden="1" customWidth="1"/>
    <col min="2563" max="2563" width="5.28515625" style="1" customWidth="1"/>
    <col min="2564" max="2564" width="35.28515625" style="1" customWidth="1"/>
    <col min="2565" max="2565" width="9.85546875" style="1" customWidth="1"/>
    <col min="2566" max="2566" width="8.140625" style="1" customWidth="1"/>
    <col min="2567" max="2567" width="18.28515625" style="1" customWidth="1"/>
    <col min="2568" max="2568" width="16.7109375" style="1" customWidth="1"/>
    <col min="2569" max="2569" width="15.140625" style="1" customWidth="1"/>
    <col min="2570" max="2570" width="6.85546875" style="1" customWidth="1"/>
    <col min="2571" max="2572" width="14.28515625" style="1" customWidth="1"/>
    <col min="2573" max="2573" width="9.140625" style="1" customWidth="1"/>
    <col min="2574" max="2574" width="15.140625" style="1" customWidth="1"/>
    <col min="2575" max="2575" width="14.7109375" style="1" customWidth="1"/>
    <col min="2576" max="2576" width="8" style="1" customWidth="1"/>
    <col min="2577" max="2577" width="8.42578125" style="1" customWidth="1"/>
    <col min="2578" max="2578" width="15.42578125" style="1" customWidth="1"/>
    <col min="2579" max="2579" width="8.140625" style="1" customWidth="1"/>
    <col min="2580" max="2580" width="12.42578125" style="1" customWidth="1"/>
    <col min="2581" max="2581" width="8" style="1" customWidth="1"/>
    <col min="2582" max="2582" width="13.5703125" style="1" customWidth="1"/>
    <col min="2583" max="2583" width="14.85546875" style="1" customWidth="1"/>
    <col min="2584" max="2584" width="5.85546875" style="1" customWidth="1"/>
    <col min="2585" max="2585" width="16.5703125" style="1" customWidth="1"/>
    <col min="2586" max="2817" width="9.140625" style="1"/>
    <col min="2818" max="2818" width="0" style="1" hidden="1" customWidth="1"/>
    <col min="2819" max="2819" width="5.28515625" style="1" customWidth="1"/>
    <col min="2820" max="2820" width="35.28515625" style="1" customWidth="1"/>
    <col min="2821" max="2821" width="9.85546875" style="1" customWidth="1"/>
    <col min="2822" max="2822" width="8.140625" style="1" customWidth="1"/>
    <col min="2823" max="2823" width="18.28515625" style="1" customWidth="1"/>
    <col min="2824" max="2824" width="16.7109375" style="1" customWidth="1"/>
    <col min="2825" max="2825" width="15.140625" style="1" customWidth="1"/>
    <col min="2826" max="2826" width="6.85546875" style="1" customWidth="1"/>
    <col min="2827" max="2828" width="14.28515625" style="1" customWidth="1"/>
    <col min="2829" max="2829" width="9.140625" style="1" customWidth="1"/>
    <col min="2830" max="2830" width="15.140625" style="1" customWidth="1"/>
    <col min="2831" max="2831" width="14.7109375" style="1" customWidth="1"/>
    <col min="2832" max="2832" width="8" style="1" customWidth="1"/>
    <col min="2833" max="2833" width="8.42578125" style="1" customWidth="1"/>
    <col min="2834" max="2834" width="15.42578125" style="1" customWidth="1"/>
    <col min="2835" max="2835" width="8.140625" style="1" customWidth="1"/>
    <col min="2836" max="2836" width="12.42578125" style="1" customWidth="1"/>
    <col min="2837" max="2837" width="8" style="1" customWidth="1"/>
    <col min="2838" max="2838" width="13.5703125" style="1" customWidth="1"/>
    <col min="2839" max="2839" width="14.85546875" style="1" customWidth="1"/>
    <col min="2840" max="2840" width="5.85546875" style="1" customWidth="1"/>
    <col min="2841" max="2841" width="16.5703125" style="1" customWidth="1"/>
    <col min="2842" max="3073" width="9.140625" style="1"/>
    <col min="3074" max="3074" width="0" style="1" hidden="1" customWidth="1"/>
    <col min="3075" max="3075" width="5.28515625" style="1" customWidth="1"/>
    <col min="3076" max="3076" width="35.28515625" style="1" customWidth="1"/>
    <col min="3077" max="3077" width="9.85546875" style="1" customWidth="1"/>
    <col min="3078" max="3078" width="8.140625" style="1" customWidth="1"/>
    <col min="3079" max="3079" width="18.28515625" style="1" customWidth="1"/>
    <col min="3080" max="3080" width="16.7109375" style="1" customWidth="1"/>
    <col min="3081" max="3081" width="15.140625" style="1" customWidth="1"/>
    <col min="3082" max="3082" width="6.85546875" style="1" customWidth="1"/>
    <col min="3083" max="3084" width="14.28515625" style="1" customWidth="1"/>
    <col min="3085" max="3085" width="9.140625" style="1" customWidth="1"/>
    <col min="3086" max="3086" width="15.140625" style="1" customWidth="1"/>
    <col min="3087" max="3087" width="14.7109375" style="1" customWidth="1"/>
    <col min="3088" max="3088" width="8" style="1" customWidth="1"/>
    <col min="3089" max="3089" width="8.42578125" style="1" customWidth="1"/>
    <col min="3090" max="3090" width="15.42578125" style="1" customWidth="1"/>
    <col min="3091" max="3091" width="8.140625" style="1" customWidth="1"/>
    <col min="3092" max="3092" width="12.42578125" style="1" customWidth="1"/>
    <col min="3093" max="3093" width="8" style="1" customWidth="1"/>
    <col min="3094" max="3094" width="13.5703125" style="1" customWidth="1"/>
    <col min="3095" max="3095" width="14.85546875" style="1" customWidth="1"/>
    <col min="3096" max="3096" width="5.85546875" style="1" customWidth="1"/>
    <col min="3097" max="3097" width="16.5703125" style="1" customWidth="1"/>
    <col min="3098" max="3329" width="9.140625" style="1"/>
    <col min="3330" max="3330" width="0" style="1" hidden="1" customWidth="1"/>
    <col min="3331" max="3331" width="5.28515625" style="1" customWidth="1"/>
    <col min="3332" max="3332" width="35.28515625" style="1" customWidth="1"/>
    <col min="3333" max="3333" width="9.85546875" style="1" customWidth="1"/>
    <col min="3334" max="3334" width="8.140625" style="1" customWidth="1"/>
    <col min="3335" max="3335" width="18.28515625" style="1" customWidth="1"/>
    <col min="3336" max="3336" width="16.7109375" style="1" customWidth="1"/>
    <col min="3337" max="3337" width="15.140625" style="1" customWidth="1"/>
    <col min="3338" max="3338" width="6.85546875" style="1" customWidth="1"/>
    <col min="3339" max="3340" width="14.28515625" style="1" customWidth="1"/>
    <col min="3341" max="3341" width="9.140625" style="1" customWidth="1"/>
    <col min="3342" max="3342" width="15.140625" style="1" customWidth="1"/>
    <col min="3343" max="3343" width="14.7109375" style="1" customWidth="1"/>
    <col min="3344" max="3344" width="8" style="1" customWidth="1"/>
    <col min="3345" max="3345" width="8.42578125" style="1" customWidth="1"/>
    <col min="3346" max="3346" width="15.42578125" style="1" customWidth="1"/>
    <col min="3347" max="3347" width="8.140625" style="1" customWidth="1"/>
    <col min="3348" max="3348" width="12.42578125" style="1" customWidth="1"/>
    <col min="3349" max="3349" width="8" style="1" customWidth="1"/>
    <col min="3350" max="3350" width="13.5703125" style="1" customWidth="1"/>
    <col min="3351" max="3351" width="14.85546875" style="1" customWidth="1"/>
    <col min="3352" max="3352" width="5.85546875" style="1" customWidth="1"/>
    <col min="3353" max="3353" width="16.5703125" style="1" customWidth="1"/>
    <col min="3354" max="3585" width="9.140625" style="1"/>
    <col min="3586" max="3586" width="0" style="1" hidden="1" customWidth="1"/>
    <col min="3587" max="3587" width="5.28515625" style="1" customWidth="1"/>
    <col min="3588" max="3588" width="35.28515625" style="1" customWidth="1"/>
    <col min="3589" max="3589" width="9.85546875" style="1" customWidth="1"/>
    <col min="3590" max="3590" width="8.140625" style="1" customWidth="1"/>
    <col min="3591" max="3591" width="18.28515625" style="1" customWidth="1"/>
    <col min="3592" max="3592" width="16.7109375" style="1" customWidth="1"/>
    <col min="3593" max="3593" width="15.140625" style="1" customWidth="1"/>
    <col min="3594" max="3594" width="6.85546875" style="1" customWidth="1"/>
    <col min="3595" max="3596" width="14.28515625" style="1" customWidth="1"/>
    <col min="3597" max="3597" width="9.140625" style="1" customWidth="1"/>
    <col min="3598" max="3598" width="15.140625" style="1" customWidth="1"/>
    <col min="3599" max="3599" width="14.7109375" style="1" customWidth="1"/>
    <col min="3600" max="3600" width="8" style="1" customWidth="1"/>
    <col min="3601" max="3601" width="8.42578125" style="1" customWidth="1"/>
    <col min="3602" max="3602" width="15.42578125" style="1" customWidth="1"/>
    <col min="3603" max="3603" width="8.140625" style="1" customWidth="1"/>
    <col min="3604" max="3604" width="12.42578125" style="1" customWidth="1"/>
    <col min="3605" max="3605" width="8" style="1" customWidth="1"/>
    <col min="3606" max="3606" width="13.5703125" style="1" customWidth="1"/>
    <col min="3607" max="3607" width="14.85546875" style="1" customWidth="1"/>
    <col min="3608" max="3608" width="5.85546875" style="1" customWidth="1"/>
    <col min="3609" max="3609" width="16.5703125" style="1" customWidth="1"/>
    <col min="3610" max="3841" width="9.140625" style="1"/>
    <col min="3842" max="3842" width="0" style="1" hidden="1" customWidth="1"/>
    <col min="3843" max="3843" width="5.28515625" style="1" customWidth="1"/>
    <col min="3844" max="3844" width="35.28515625" style="1" customWidth="1"/>
    <col min="3845" max="3845" width="9.85546875" style="1" customWidth="1"/>
    <col min="3846" max="3846" width="8.140625" style="1" customWidth="1"/>
    <col min="3847" max="3847" width="18.28515625" style="1" customWidth="1"/>
    <col min="3848" max="3848" width="16.7109375" style="1" customWidth="1"/>
    <col min="3849" max="3849" width="15.140625" style="1" customWidth="1"/>
    <col min="3850" max="3850" width="6.85546875" style="1" customWidth="1"/>
    <col min="3851" max="3852" width="14.28515625" style="1" customWidth="1"/>
    <col min="3853" max="3853" width="9.140625" style="1" customWidth="1"/>
    <col min="3854" max="3854" width="15.140625" style="1" customWidth="1"/>
    <col min="3855" max="3855" width="14.7109375" style="1" customWidth="1"/>
    <col min="3856" max="3856" width="8" style="1" customWidth="1"/>
    <col min="3857" max="3857" width="8.42578125" style="1" customWidth="1"/>
    <col min="3858" max="3858" width="15.42578125" style="1" customWidth="1"/>
    <col min="3859" max="3859" width="8.140625" style="1" customWidth="1"/>
    <col min="3860" max="3860" width="12.42578125" style="1" customWidth="1"/>
    <col min="3861" max="3861" width="8" style="1" customWidth="1"/>
    <col min="3862" max="3862" width="13.5703125" style="1" customWidth="1"/>
    <col min="3863" max="3863" width="14.85546875" style="1" customWidth="1"/>
    <col min="3864" max="3864" width="5.85546875" style="1" customWidth="1"/>
    <col min="3865" max="3865" width="16.5703125" style="1" customWidth="1"/>
    <col min="3866" max="4097" width="9.140625" style="1"/>
    <col min="4098" max="4098" width="0" style="1" hidden="1" customWidth="1"/>
    <col min="4099" max="4099" width="5.28515625" style="1" customWidth="1"/>
    <col min="4100" max="4100" width="35.28515625" style="1" customWidth="1"/>
    <col min="4101" max="4101" width="9.85546875" style="1" customWidth="1"/>
    <col min="4102" max="4102" width="8.140625" style="1" customWidth="1"/>
    <col min="4103" max="4103" width="18.28515625" style="1" customWidth="1"/>
    <col min="4104" max="4104" width="16.7109375" style="1" customWidth="1"/>
    <col min="4105" max="4105" width="15.140625" style="1" customWidth="1"/>
    <col min="4106" max="4106" width="6.85546875" style="1" customWidth="1"/>
    <col min="4107" max="4108" width="14.28515625" style="1" customWidth="1"/>
    <col min="4109" max="4109" width="9.140625" style="1" customWidth="1"/>
    <col min="4110" max="4110" width="15.140625" style="1" customWidth="1"/>
    <col min="4111" max="4111" width="14.7109375" style="1" customWidth="1"/>
    <col min="4112" max="4112" width="8" style="1" customWidth="1"/>
    <col min="4113" max="4113" width="8.42578125" style="1" customWidth="1"/>
    <col min="4114" max="4114" width="15.42578125" style="1" customWidth="1"/>
    <col min="4115" max="4115" width="8.140625" style="1" customWidth="1"/>
    <col min="4116" max="4116" width="12.42578125" style="1" customWidth="1"/>
    <col min="4117" max="4117" width="8" style="1" customWidth="1"/>
    <col min="4118" max="4118" width="13.5703125" style="1" customWidth="1"/>
    <col min="4119" max="4119" width="14.85546875" style="1" customWidth="1"/>
    <col min="4120" max="4120" width="5.85546875" style="1" customWidth="1"/>
    <col min="4121" max="4121" width="16.5703125" style="1" customWidth="1"/>
    <col min="4122" max="4353" width="9.140625" style="1"/>
    <col min="4354" max="4354" width="0" style="1" hidden="1" customWidth="1"/>
    <col min="4355" max="4355" width="5.28515625" style="1" customWidth="1"/>
    <col min="4356" max="4356" width="35.28515625" style="1" customWidth="1"/>
    <col min="4357" max="4357" width="9.85546875" style="1" customWidth="1"/>
    <col min="4358" max="4358" width="8.140625" style="1" customWidth="1"/>
    <col min="4359" max="4359" width="18.28515625" style="1" customWidth="1"/>
    <col min="4360" max="4360" width="16.7109375" style="1" customWidth="1"/>
    <col min="4361" max="4361" width="15.140625" style="1" customWidth="1"/>
    <col min="4362" max="4362" width="6.85546875" style="1" customWidth="1"/>
    <col min="4363" max="4364" width="14.28515625" style="1" customWidth="1"/>
    <col min="4365" max="4365" width="9.140625" style="1" customWidth="1"/>
    <col min="4366" max="4366" width="15.140625" style="1" customWidth="1"/>
    <col min="4367" max="4367" width="14.7109375" style="1" customWidth="1"/>
    <col min="4368" max="4368" width="8" style="1" customWidth="1"/>
    <col min="4369" max="4369" width="8.42578125" style="1" customWidth="1"/>
    <col min="4370" max="4370" width="15.42578125" style="1" customWidth="1"/>
    <col min="4371" max="4371" width="8.140625" style="1" customWidth="1"/>
    <col min="4372" max="4372" width="12.42578125" style="1" customWidth="1"/>
    <col min="4373" max="4373" width="8" style="1" customWidth="1"/>
    <col min="4374" max="4374" width="13.5703125" style="1" customWidth="1"/>
    <col min="4375" max="4375" width="14.85546875" style="1" customWidth="1"/>
    <col min="4376" max="4376" width="5.85546875" style="1" customWidth="1"/>
    <col min="4377" max="4377" width="16.5703125" style="1" customWidth="1"/>
    <col min="4378" max="4609" width="9.140625" style="1"/>
    <col min="4610" max="4610" width="0" style="1" hidden="1" customWidth="1"/>
    <col min="4611" max="4611" width="5.28515625" style="1" customWidth="1"/>
    <col min="4612" max="4612" width="35.28515625" style="1" customWidth="1"/>
    <col min="4613" max="4613" width="9.85546875" style="1" customWidth="1"/>
    <col min="4614" max="4614" width="8.140625" style="1" customWidth="1"/>
    <col min="4615" max="4615" width="18.28515625" style="1" customWidth="1"/>
    <col min="4616" max="4616" width="16.7109375" style="1" customWidth="1"/>
    <col min="4617" max="4617" width="15.140625" style="1" customWidth="1"/>
    <col min="4618" max="4618" width="6.85546875" style="1" customWidth="1"/>
    <col min="4619" max="4620" width="14.28515625" style="1" customWidth="1"/>
    <col min="4621" max="4621" width="9.140625" style="1" customWidth="1"/>
    <col min="4622" max="4622" width="15.140625" style="1" customWidth="1"/>
    <col min="4623" max="4623" width="14.7109375" style="1" customWidth="1"/>
    <col min="4624" max="4624" width="8" style="1" customWidth="1"/>
    <col min="4625" max="4625" width="8.42578125" style="1" customWidth="1"/>
    <col min="4626" max="4626" width="15.42578125" style="1" customWidth="1"/>
    <col min="4627" max="4627" width="8.140625" style="1" customWidth="1"/>
    <col min="4628" max="4628" width="12.42578125" style="1" customWidth="1"/>
    <col min="4629" max="4629" width="8" style="1" customWidth="1"/>
    <col min="4630" max="4630" width="13.5703125" style="1" customWidth="1"/>
    <col min="4631" max="4631" width="14.85546875" style="1" customWidth="1"/>
    <col min="4632" max="4632" width="5.85546875" style="1" customWidth="1"/>
    <col min="4633" max="4633" width="16.5703125" style="1" customWidth="1"/>
    <col min="4634" max="4865" width="9.140625" style="1"/>
    <col min="4866" max="4866" width="0" style="1" hidden="1" customWidth="1"/>
    <col min="4867" max="4867" width="5.28515625" style="1" customWidth="1"/>
    <col min="4868" max="4868" width="35.28515625" style="1" customWidth="1"/>
    <col min="4869" max="4869" width="9.85546875" style="1" customWidth="1"/>
    <col min="4870" max="4870" width="8.140625" style="1" customWidth="1"/>
    <col min="4871" max="4871" width="18.28515625" style="1" customWidth="1"/>
    <col min="4872" max="4872" width="16.7109375" style="1" customWidth="1"/>
    <col min="4873" max="4873" width="15.140625" style="1" customWidth="1"/>
    <col min="4874" max="4874" width="6.85546875" style="1" customWidth="1"/>
    <col min="4875" max="4876" width="14.28515625" style="1" customWidth="1"/>
    <col min="4877" max="4877" width="9.140625" style="1" customWidth="1"/>
    <col min="4878" max="4878" width="15.140625" style="1" customWidth="1"/>
    <col min="4879" max="4879" width="14.7109375" style="1" customWidth="1"/>
    <col min="4880" max="4880" width="8" style="1" customWidth="1"/>
    <col min="4881" max="4881" width="8.42578125" style="1" customWidth="1"/>
    <col min="4882" max="4882" width="15.42578125" style="1" customWidth="1"/>
    <col min="4883" max="4883" width="8.140625" style="1" customWidth="1"/>
    <col min="4884" max="4884" width="12.42578125" style="1" customWidth="1"/>
    <col min="4885" max="4885" width="8" style="1" customWidth="1"/>
    <col min="4886" max="4886" width="13.5703125" style="1" customWidth="1"/>
    <col min="4887" max="4887" width="14.85546875" style="1" customWidth="1"/>
    <col min="4888" max="4888" width="5.85546875" style="1" customWidth="1"/>
    <col min="4889" max="4889" width="16.5703125" style="1" customWidth="1"/>
    <col min="4890" max="5121" width="9.140625" style="1"/>
    <col min="5122" max="5122" width="0" style="1" hidden="1" customWidth="1"/>
    <col min="5123" max="5123" width="5.28515625" style="1" customWidth="1"/>
    <col min="5124" max="5124" width="35.28515625" style="1" customWidth="1"/>
    <col min="5125" max="5125" width="9.85546875" style="1" customWidth="1"/>
    <col min="5126" max="5126" width="8.140625" style="1" customWidth="1"/>
    <col min="5127" max="5127" width="18.28515625" style="1" customWidth="1"/>
    <col min="5128" max="5128" width="16.7109375" style="1" customWidth="1"/>
    <col min="5129" max="5129" width="15.140625" style="1" customWidth="1"/>
    <col min="5130" max="5130" width="6.85546875" style="1" customWidth="1"/>
    <col min="5131" max="5132" width="14.28515625" style="1" customWidth="1"/>
    <col min="5133" max="5133" width="9.140625" style="1" customWidth="1"/>
    <col min="5134" max="5134" width="15.140625" style="1" customWidth="1"/>
    <col min="5135" max="5135" width="14.7109375" style="1" customWidth="1"/>
    <col min="5136" max="5136" width="8" style="1" customWidth="1"/>
    <col min="5137" max="5137" width="8.42578125" style="1" customWidth="1"/>
    <col min="5138" max="5138" width="15.42578125" style="1" customWidth="1"/>
    <col min="5139" max="5139" width="8.140625" style="1" customWidth="1"/>
    <col min="5140" max="5140" width="12.42578125" style="1" customWidth="1"/>
    <col min="5141" max="5141" width="8" style="1" customWidth="1"/>
    <col min="5142" max="5142" width="13.5703125" style="1" customWidth="1"/>
    <col min="5143" max="5143" width="14.85546875" style="1" customWidth="1"/>
    <col min="5144" max="5144" width="5.85546875" style="1" customWidth="1"/>
    <col min="5145" max="5145" width="16.5703125" style="1" customWidth="1"/>
    <col min="5146" max="5377" width="9.140625" style="1"/>
    <col min="5378" max="5378" width="0" style="1" hidden="1" customWidth="1"/>
    <col min="5379" max="5379" width="5.28515625" style="1" customWidth="1"/>
    <col min="5380" max="5380" width="35.28515625" style="1" customWidth="1"/>
    <col min="5381" max="5381" width="9.85546875" style="1" customWidth="1"/>
    <col min="5382" max="5382" width="8.140625" style="1" customWidth="1"/>
    <col min="5383" max="5383" width="18.28515625" style="1" customWidth="1"/>
    <col min="5384" max="5384" width="16.7109375" style="1" customWidth="1"/>
    <col min="5385" max="5385" width="15.140625" style="1" customWidth="1"/>
    <col min="5386" max="5386" width="6.85546875" style="1" customWidth="1"/>
    <col min="5387" max="5388" width="14.28515625" style="1" customWidth="1"/>
    <col min="5389" max="5389" width="9.140625" style="1" customWidth="1"/>
    <col min="5390" max="5390" width="15.140625" style="1" customWidth="1"/>
    <col min="5391" max="5391" width="14.7109375" style="1" customWidth="1"/>
    <col min="5392" max="5392" width="8" style="1" customWidth="1"/>
    <col min="5393" max="5393" width="8.42578125" style="1" customWidth="1"/>
    <col min="5394" max="5394" width="15.42578125" style="1" customWidth="1"/>
    <col min="5395" max="5395" width="8.140625" style="1" customWidth="1"/>
    <col min="5396" max="5396" width="12.42578125" style="1" customWidth="1"/>
    <col min="5397" max="5397" width="8" style="1" customWidth="1"/>
    <col min="5398" max="5398" width="13.5703125" style="1" customWidth="1"/>
    <col min="5399" max="5399" width="14.85546875" style="1" customWidth="1"/>
    <col min="5400" max="5400" width="5.85546875" style="1" customWidth="1"/>
    <col min="5401" max="5401" width="16.5703125" style="1" customWidth="1"/>
    <col min="5402" max="5633" width="9.140625" style="1"/>
    <col min="5634" max="5634" width="0" style="1" hidden="1" customWidth="1"/>
    <col min="5635" max="5635" width="5.28515625" style="1" customWidth="1"/>
    <col min="5636" max="5636" width="35.28515625" style="1" customWidth="1"/>
    <col min="5637" max="5637" width="9.85546875" style="1" customWidth="1"/>
    <col min="5638" max="5638" width="8.140625" style="1" customWidth="1"/>
    <col min="5639" max="5639" width="18.28515625" style="1" customWidth="1"/>
    <col min="5640" max="5640" width="16.7109375" style="1" customWidth="1"/>
    <col min="5641" max="5641" width="15.140625" style="1" customWidth="1"/>
    <col min="5642" max="5642" width="6.85546875" style="1" customWidth="1"/>
    <col min="5643" max="5644" width="14.28515625" style="1" customWidth="1"/>
    <col min="5645" max="5645" width="9.140625" style="1" customWidth="1"/>
    <col min="5646" max="5646" width="15.140625" style="1" customWidth="1"/>
    <col min="5647" max="5647" width="14.7109375" style="1" customWidth="1"/>
    <col min="5648" max="5648" width="8" style="1" customWidth="1"/>
    <col min="5649" max="5649" width="8.42578125" style="1" customWidth="1"/>
    <col min="5650" max="5650" width="15.42578125" style="1" customWidth="1"/>
    <col min="5651" max="5651" width="8.140625" style="1" customWidth="1"/>
    <col min="5652" max="5652" width="12.42578125" style="1" customWidth="1"/>
    <col min="5653" max="5653" width="8" style="1" customWidth="1"/>
    <col min="5654" max="5654" width="13.5703125" style="1" customWidth="1"/>
    <col min="5655" max="5655" width="14.85546875" style="1" customWidth="1"/>
    <col min="5656" max="5656" width="5.85546875" style="1" customWidth="1"/>
    <col min="5657" max="5657" width="16.5703125" style="1" customWidth="1"/>
    <col min="5658" max="5889" width="9.140625" style="1"/>
    <col min="5890" max="5890" width="0" style="1" hidden="1" customWidth="1"/>
    <col min="5891" max="5891" width="5.28515625" style="1" customWidth="1"/>
    <col min="5892" max="5892" width="35.28515625" style="1" customWidth="1"/>
    <col min="5893" max="5893" width="9.85546875" style="1" customWidth="1"/>
    <col min="5894" max="5894" width="8.140625" style="1" customWidth="1"/>
    <col min="5895" max="5895" width="18.28515625" style="1" customWidth="1"/>
    <col min="5896" max="5896" width="16.7109375" style="1" customWidth="1"/>
    <col min="5897" max="5897" width="15.140625" style="1" customWidth="1"/>
    <col min="5898" max="5898" width="6.85546875" style="1" customWidth="1"/>
    <col min="5899" max="5900" width="14.28515625" style="1" customWidth="1"/>
    <col min="5901" max="5901" width="9.140625" style="1" customWidth="1"/>
    <col min="5902" max="5902" width="15.140625" style="1" customWidth="1"/>
    <col min="5903" max="5903" width="14.7109375" style="1" customWidth="1"/>
    <col min="5904" max="5904" width="8" style="1" customWidth="1"/>
    <col min="5905" max="5905" width="8.42578125" style="1" customWidth="1"/>
    <col min="5906" max="5906" width="15.42578125" style="1" customWidth="1"/>
    <col min="5907" max="5907" width="8.140625" style="1" customWidth="1"/>
    <col min="5908" max="5908" width="12.42578125" style="1" customWidth="1"/>
    <col min="5909" max="5909" width="8" style="1" customWidth="1"/>
    <col min="5910" max="5910" width="13.5703125" style="1" customWidth="1"/>
    <col min="5911" max="5911" width="14.85546875" style="1" customWidth="1"/>
    <col min="5912" max="5912" width="5.85546875" style="1" customWidth="1"/>
    <col min="5913" max="5913" width="16.5703125" style="1" customWidth="1"/>
    <col min="5914" max="6145" width="9.140625" style="1"/>
    <col min="6146" max="6146" width="0" style="1" hidden="1" customWidth="1"/>
    <col min="6147" max="6147" width="5.28515625" style="1" customWidth="1"/>
    <col min="6148" max="6148" width="35.28515625" style="1" customWidth="1"/>
    <col min="6149" max="6149" width="9.85546875" style="1" customWidth="1"/>
    <col min="6150" max="6150" width="8.140625" style="1" customWidth="1"/>
    <col min="6151" max="6151" width="18.28515625" style="1" customWidth="1"/>
    <col min="6152" max="6152" width="16.7109375" style="1" customWidth="1"/>
    <col min="6153" max="6153" width="15.140625" style="1" customWidth="1"/>
    <col min="6154" max="6154" width="6.85546875" style="1" customWidth="1"/>
    <col min="6155" max="6156" width="14.28515625" style="1" customWidth="1"/>
    <col min="6157" max="6157" width="9.140625" style="1" customWidth="1"/>
    <col min="6158" max="6158" width="15.140625" style="1" customWidth="1"/>
    <col min="6159" max="6159" width="14.7109375" style="1" customWidth="1"/>
    <col min="6160" max="6160" width="8" style="1" customWidth="1"/>
    <col min="6161" max="6161" width="8.42578125" style="1" customWidth="1"/>
    <col min="6162" max="6162" width="15.42578125" style="1" customWidth="1"/>
    <col min="6163" max="6163" width="8.140625" style="1" customWidth="1"/>
    <col min="6164" max="6164" width="12.42578125" style="1" customWidth="1"/>
    <col min="6165" max="6165" width="8" style="1" customWidth="1"/>
    <col min="6166" max="6166" width="13.5703125" style="1" customWidth="1"/>
    <col min="6167" max="6167" width="14.85546875" style="1" customWidth="1"/>
    <col min="6168" max="6168" width="5.85546875" style="1" customWidth="1"/>
    <col min="6169" max="6169" width="16.5703125" style="1" customWidth="1"/>
    <col min="6170" max="6401" width="9.140625" style="1"/>
    <col min="6402" max="6402" width="0" style="1" hidden="1" customWidth="1"/>
    <col min="6403" max="6403" width="5.28515625" style="1" customWidth="1"/>
    <col min="6404" max="6404" width="35.28515625" style="1" customWidth="1"/>
    <col min="6405" max="6405" width="9.85546875" style="1" customWidth="1"/>
    <col min="6406" max="6406" width="8.140625" style="1" customWidth="1"/>
    <col min="6407" max="6407" width="18.28515625" style="1" customWidth="1"/>
    <col min="6408" max="6408" width="16.7109375" style="1" customWidth="1"/>
    <col min="6409" max="6409" width="15.140625" style="1" customWidth="1"/>
    <col min="6410" max="6410" width="6.85546875" style="1" customWidth="1"/>
    <col min="6411" max="6412" width="14.28515625" style="1" customWidth="1"/>
    <col min="6413" max="6413" width="9.140625" style="1" customWidth="1"/>
    <col min="6414" max="6414" width="15.140625" style="1" customWidth="1"/>
    <col min="6415" max="6415" width="14.7109375" style="1" customWidth="1"/>
    <col min="6416" max="6416" width="8" style="1" customWidth="1"/>
    <col min="6417" max="6417" width="8.42578125" style="1" customWidth="1"/>
    <col min="6418" max="6418" width="15.42578125" style="1" customWidth="1"/>
    <col min="6419" max="6419" width="8.140625" style="1" customWidth="1"/>
    <col min="6420" max="6420" width="12.42578125" style="1" customWidth="1"/>
    <col min="6421" max="6421" width="8" style="1" customWidth="1"/>
    <col min="6422" max="6422" width="13.5703125" style="1" customWidth="1"/>
    <col min="6423" max="6423" width="14.85546875" style="1" customWidth="1"/>
    <col min="6424" max="6424" width="5.85546875" style="1" customWidth="1"/>
    <col min="6425" max="6425" width="16.5703125" style="1" customWidth="1"/>
    <col min="6426" max="6657" width="9.140625" style="1"/>
    <col min="6658" max="6658" width="0" style="1" hidden="1" customWidth="1"/>
    <col min="6659" max="6659" width="5.28515625" style="1" customWidth="1"/>
    <col min="6660" max="6660" width="35.28515625" style="1" customWidth="1"/>
    <col min="6661" max="6661" width="9.85546875" style="1" customWidth="1"/>
    <col min="6662" max="6662" width="8.140625" style="1" customWidth="1"/>
    <col min="6663" max="6663" width="18.28515625" style="1" customWidth="1"/>
    <col min="6664" max="6664" width="16.7109375" style="1" customWidth="1"/>
    <col min="6665" max="6665" width="15.140625" style="1" customWidth="1"/>
    <col min="6666" max="6666" width="6.85546875" style="1" customWidth="1"/>
    <col min="6667" max="6668" width="14.28515625" style="1" customWidth="1"/>
    <col min="6669" max="6669" width="9.140625" style="1" customWidth="1"/>
    <col min="6670" max="6670" width="15.140625" style="1" customWidth="1"/>
    <col min="6671" max="6671" width="14.7109375" style="1" customWidth="1"/>
    <col min="6672" max="6672" width="8" style="1" customWidth="1"/>
    <col min="6673" max="6673" width="8.42578125" style="1" customWidth="1"/>
    <col min="6674" max="6674" width="15.42578125" style="1" customWidth="1"/>
    <col min="6675" max="6675" width="8.140625" style="1" customWidth="1"/>
    <col min="6676" max="6676" width="12.42578125" style="1" customWidth="1"/>
    <col min="6677" max="6677" width="8" style="1" customWidth="1"/>
    <col min="6678" max="6678" width="13.5703125" style="1" customWidth="1"/>
    <col min="6679" max="6679" width="14.85546875" style="1" customWidth="1"/>
    <col min="6680" max="6680" width="5.85546875" style="1" customWidth="1"/>
    <col min="6681" max="6681" width="16.5703125" style="1" customWidth="1"/>
    <col min="6682" max="6913" width="9.140625" style="1"/>
    <col min="6914" max="6914" width="0" style="1" hidden="1" customWidth="1"/>
    <col min="6915" max="6915" width="5.28515625" style="1" customWidth="1"/>
    <col min="6916" max="6916" width="35.28515625" style="1" customWidth="1"/>
    <col min="6917" max="6917" width="9.85546875" style="1" customWidth="1"/>
    <col min="6918" max="6918" width="8.140625" style="1" customWidth="1"/>
    <col min="6919" max="6919" width="18.28515625" style="1" customWidth="1"/>
    <col min="6920" max="6920" width="16.7109375" style="1" customWidth="1"/>
    <col min="6921" max="6921" width="15.140625" style="1" customWidth="1"/>
    <col min="6922" max="6922" width="6.85546875" style="1" customWidth="1"/>
    <col min="6923" max="6924" width="14.28515625" style="1" customWidth="1"/>
    <col min="6925" max="6925" width="9.140625" style="1" customWidth="1"/>
    <col min="6926" max="6926" width="15.140625" style="1" customWidth="1"/>
    <col min="6927" max="6927" width="14.7109375" style="1" customWidth="1"/>
    <col min="6928" max="6928" width="8" style="1" customWidth="1"/>
    <col min="6929" max="6929" width="8.42578125" style="1" customWidth="1"/>
    <col min="6930" max="6930" width="15.42578125" style="1" customWidth="1"/>
    <col min="6931" max="6931" width="8.140625" style="1" customWidth="1"/>
    <col min="6932" max="6932" width="12.42578125" style="1" customWidth="1"/>
    <col min="6933" max="6933" width="8" style="1" customWidth="1"/>
    <col min="6934" max="6934" width="13.5703125" style="1" customWidth="1"/>
    <col min="6935" max="6935" width="14.85546875" style="1" customWidth="1"/>
    <col min="6936" max="6936" width="5.85546875" style="1" customWidth="1"/>
    <col min="6937" max="6937" width="16.5703125" style="1" customWidth="1"/>
    <col min="6938" max="7169" width="9.140625" style="1"/>
    <col min="7170" max="7170" width="0" style="1" hidden="1" customWidth="1"/>
    <col min="7171" max="7171" width="5.28515625" style="1" customWidth="1"/>
    <col min="7172" max="7172" width="35.28515625" style="1" customWidth="1"/>
    <col min="7173" max="7173" width="9.85546875" style="1" customWidth="1"/>
    <col min="7174" max="7174" width="8.140625" style="1" customWidth="1"/>
    <col min="7175" max="7175" width="18.28515625" style="1" customWidth="1"/>
    <col min="7176" max="7176" width="16.7109375" style="1" customWidth="1"/>
    <col min="7177" max="7177" width="15.140625" style="1" customWidth="1"/>
    <col min="7178" max="7178" width="6.85546875" style="1" customWidth="1"/>
    <col min="7179" max="7180" width="14.28515625" style="1" customWidth="1"/>
    <col min="7181" max="7181" width="9.140625" style="1" customWidth="1"/>
    <col min="7182" max="7182" width="15.140625" style="1" customWidth="1"/>
    <col min="7183" max="7183" width="14.7109375" style="1" customWidth="1"/>
    <col min="7184" max="7184" width="8" style="1" customWidth="1"/>
    <col min="7185" max="7185" width="8.42578125" style="1" customWidth="1"/>
    <col min="7186" max="7186" width="15.42578125" style="1" customWidth="1"/>
    <col min="7187" max="7187" width="8.140625" style="1" customWidth="1"/>
    <col min="7188" max="7188" width="12.42578125" style="1" customWidth="1"/>
    <col min="7189" max="7189" width="8" style="1" customWidth="1"/>
    <col min="7190" max="7190" width="13.5703125" style="1" customWidth="1"/>
    <col min="7191" max="7191" width="14.85546875" style="1" customWidth="1"/>
    <col min="7192" max="7192" width="5.85546875" style="1" customWidth="1"/>
    <col min="7193" max="7193" width="16.5703125" style="1" customWidth="1"/>
    <col min="7194" max="7425" width="9.140625" style="1"/>
    <col min="7426" max="7426" width="0" style="1" hidden="1" customWidth="1"/>
    <col min="7427" max="7427" width="5.28515625" style="1" customWidth="1"/>
    <col min="7428" max="7428" width="35.28515625" style="1" customWidth="1"/>
    <col min="7429" max="7429" width="9.85546875" style="1" customWidth="1"/>
    <col min="7430" max="7430" width="8.140625" style="1" customWidth="1"/>
    <col min="7431" max="7431" width="18.28515625" style="1" customWidth="1"/>
    <col min="7432" max="7432" width="16.7109375" style="1" customWidth="1"/>
    <col min="7433" max="7433" width="15.140625" style="1" customWidth="1"/>
    <col min="7434" max="7434" width="6.85546875" style="1" customWidth="1"/>
    <col min="7435" max="7436" width="14.28515625" style="1" customWidth="1"/>
    <col min="7437" max="7437" width="9.140625" style="1" customWidth="1"/>
    <col min="7438" max="7438" width="15.140625" style="1" customWidth="1"/>
    <col min="7439" max="7439" width="14.7109375" style="1" customWidth="1"/>
    <col min="7440" max="7440" width="8" style="1" customWidth="1"/>
    <col min="7441" max="7441" width="8.42578125" style="1" customWidth="1"/>
    <col min="7442" max="7442" width="15.42578125" style="1" customWidth="1"/>
    <col min="7443" max="7443" width="8.140625" style="1" customWidth="1"/>
    <col min="7444" max="7444" width="12.42578125" style="1" customWidth="1"/>
    <col min="7445" max="7445" width="8" style="1" customWidth="1"/>
    <col min="7446" max="7446" width="13.5703125" style="1" customWidth="1"/>
    <col min="7447" max="7447" width="14.85546875" style="1" customWidth="1"/>
    <col min="7448" max="7448" width="5.85546875" style="1" customWidth="1"/>
    <col min="7449" max="7449" width="16.5703125" style="1" customWidth="1"/>
    <col min="7450" max="7681" width="9.140625" style="1"/>
    <col min="7682" max="7682" width="0" style="1" hidden="1" customWidth="1"/>
    <col min="7683" max="7683" width="5.28515625" style="1" customWidth="1"/>
    <col min="7684" max="7684" width="35.28515625" style="1" customWidth="1"/>
    <col min="7685" max="7685" width="9.85546875" style="1" customWidth="1"/>
    <col min="7686" max="7686" width="8.140625" style="1" customWidth="1"/>
    <col min="7687" max="7687" width="18.28515625" style="1" customWidth="1"/>
    <col min="7688" max="7688" width="16.7109375" style="1" customWidth="1"/>
    <col min="7689" max="7689" width="15.140625" style="1" customWidth="1"/>
    <col min="7690" max="7690" width="6.85546875" style="1" customWidth="1"/>
    <col min="7691" max="7692" width="14.28515625" style="1" customWidth="1"/>
    <col min="7693" max="7693" width="9.140625" style="1" customWidth="1"/>
    <col min="7694" max="7694" width="15.140625" style="1" customWidth="1"/>
    <col min="7695" max="7695" width="14.7109375" style="1" customWidth="1"/>
    <col min="7696" max="7696" width="8" style="1" customWidth="1"/>
    <col min="7697" max="7697" width="8.42578125" style="1" customWidth="1"/>
    <col min="7698" max="7698" width="15.42578125" style="1" customWidth="1"/>
    <col min="7699" max="7699" width="8.140625" style="1" customWidth="1"/>
    <col min="7700" max="7700" width="12.42578125" style="1" customWidth="1"/>
    <col min="7701" max="7701" width="8" style="1" customWidth="1"/>
    <col min="7702" max="7702" width="13.5703125" style="1" customWidth="1"/>
    <col min="7703" max="7703" width="14.85546875" style="1" customWidth="1"/>
    <col min="7704" max="7704" width="5.85546875" style="1" customWidth="1"/>
    <col min="7705" max="7705" width="16.5703125" style="1" customWidth="1"/>
    <col min="7706" max="7937" width="9.140625" style="1"/>
    <col min="7938" max="7938" width="0" style="1" hidden="1" customWidth="1"/>
    <col min="7939" max="7939" width="5.28515625" style="1" customWidth="1"/>
    <col min="7940" max="7940" width="35.28515625" style="1" customWidth="1"/>
    <col min="7941" max="7941" width="9.85546875" style="1" customWidth="1"/>
    <col min="7942" max="7942" width="8.140625" style="1" customWidth="1"/>
    <col min="7943" max="7943" width="18.28515625" style="1" customWidth="1"/>
    <col min="7944" max="7944" width="16.7109375" style="1" customWidth="1"/>
    <col min="7945" max="7945" width="15.140625" style="1" customWidth="1"/>
    <col min="7946" max="7946" width="6.85546875" style="1" customWidth="1"/>
    <col min="7947" max="7948" width="14.28515625" style="1" customWidth="1"/>
    <col min="7949" max="7949" width="9.140625" style="1" customWidth="1"/>
    <col min="7950" max="7950" width="15.140625" style="1" customWidth="1"/>
    <col min="7951" max="7951" width="14.7109375" style="1" customWidth="1"/>
    <col min="7952" max="7952" width="8" style="1" customWidth="1"/>
    <col min="7953" max="7953" width="8.42578125" style="1" customWidth="1"/>
    <col min="7954" max="7954" width="15.42578125" style="1" customWidth="1"/>
    <col min="7955" max="7955" width="8.140625" style="1" customWidth="1"/>
    <col min="7956" max="7956" width="12.42578125" style="1" customWidth="1"/>
    <col min="7957" max="7957" width="8" style="1" customWidth="1"/>
    <col min="7958" max="7958" width="13.5703125" style="1" customWidth="1"/>
    <col min="7959" max="7959" width="14.85546875" style="1" customWidth="1"/>
    <col min="7960" max="7960" width="5.85546875" style="1" customWidth="1"/>
    <col min="7961" max="7961" width="16.5703125" style="1" customWidth="1"/>
    <col min="7962" max="8193" width="9.140625" style="1"/>
    <col min="8194" max="8194" width="0" style="1" hidden="1" customWidth="1"/>
    <col min="8195" max="8195" width="5.28515625" style="1" customWidth="1"/>
    <col min="8196" max="8196" width="35.28515625" style="1" customWidth="1"/>
    <col min="8197" max="8197" width="9.85546875" style="1" customWidth="1"/>
    <col min="8198" max="8198" width="8.140625" style="1" customWidth="1"/>
    <col min="8199" max="8199" width="18.28515625" style="1" customWidth="1"/>
    <col min="8200" max="8200" width="16.7109375" style="1" customWidth="1"/>
    <col min="8201" max="8201" width="15.140625" style="1" customWidth="1"/>
    <col min="8202" max="8202" width="6.85546875" style="1" customWidth="1"/>
    <col min="8203" max="8204" width="14.28515625" style="1" customWidth="1"/>
    <col min="8205" max="8205" width="9.140625" style="1" customWidth="1"/>
    <col min="8206" max="8206" width="15.140625" style="1" customWidth="1"/>
    <col min="8207" max="8207" width="14.7109375" style="1" customWidth="1"/>
    <col min="8208" max="8208" width="8" style="1" customWidth="1"/>
    <col min="8209" max="8209" width="8.42578125" style="1" customWidth="1"/>
    <col min="8210" max="8210" width="15.42578125" style="1" customWidth="1"/>
    <col min="8211" max="8211" width="8.140625" style="1" customWidth="1"/>
    <col min="8212" max="8212" width="12.42578125" style="1" customWidth="1"/>
    <col min="8213" max="8213" width="8" style="1" customWidth="1"/>
    <col min="8214" max="8214" width="13.5703125" style="1" customWidth="1"/>
    <col min="8215" max="8215" width="14.85546875" style="1" customWidth="1"/>
    <col min="8216" max="8216" width="5.85546875" style="1" customWidth="1"/>
    <col min="8217" max="8217" width="16.5703125" style="1" customWidth="1"/>
    <col min="8218" max="8449" width="9.140625" style="1"/>
    <col min="8450" max="8450" width="0" style="1" hidden="1" customWidth="1"/>
    <col min="8451" max="8451" width="5.28515625" style="1" customWidth="1"/>
    <col min="8452" max="8452" width="35.28515625" style="1" customWidth="1"/>
    <col min="8453" max="8453" width="9.85546875" style="1" customWidth="1"/>
    <col min="8454" max="8454" width="8.140625" style="1" customWidth="1"/>
    <col min="8455" max="8455" width="18.28515625" style="1" customWidth="1"/>
    <col min="8456" max="8456" width="16.7109375" style="1" customWidth="1"/>
    <col min="8457" max="8457" width="15.140625" style="1" customWidth="1"/>
    <col min="8458" max="8458" width="6.85546875" style="1" customWidth="1"/>
    <col min="8459" max="8460" width="14.28515625" style="1" customWidth="1"/>
    <col min="8461" max="8461" width="9.140625" style="1" customWidth="1"/>
    <col min="8462" max="8462" width="15.140625" style="1" customWidth="1"/>
    <col min="8463" max="8463" width="14.7109375" style="1" customWidth="1"/>
    <col min="8464" max="8464" width="8" style="1" customWidth="1"/>
    <col min="8465" max="8465" width="8.42578125" style="1" customWidth="1"/>
    <col min="8466" max="8466" width="15.42578125" style="1" customWidth="1"/>
    <col min="8467" max="8467" width="8.140625" style="1" customWidth="1"/>
    <col min="8468" max="8468" width="12.42578125" style="1" customWidth="1"/>
    <col min="8469" max="8469" width="8" style="1" customWidth="1"/>
    <col min="8470" max="8470" width="13.5703125" style="1" customWidth="1"/>
    <col min="8471" max="8471" width="14.85546875" style="1" customWidth="1"/>
    <col min="8472" max="8472" width="5.85546875" style="1" customWidth="1"/>
    <col min="8473" max="8473" width="16.5703125" style="1" customWidth="1"/>
    <col min="8474" max="8705" width="9.140625" style="1"/>
    <col min="8706" max="8706" width="0" style="1" hidden="1" customWidth="1"/>
    <col min="8707" max="8707" width="5.28515625" style="1" customWidth="1"/>
    <col min="8708" max="8708" width="35.28515625" style="1" customWidth="1"/>
    <col min="8709" max="8709" width="9.85546875" style="1" customWidth="1"/>
    <col min="8710" max="8710" width="8.140625" style="1" customWidth="1"/>
    <col min="8711" max="8711" width="18.28515625" style="1" customWidth="1"/>
    <col min="8712" max="8712" width="16.7109375" style="1" customWidth="1"/>
    <col min="8713" max="8713" width="15.140625" style="1" customWidth="1"/>
    <col min="8714" max="8714" width="6.85546875" style="1" customWidth="1"/>
    <col min="8715" max="8716" width="14.28515625" style="1" customWidth="1"/>
    <col min="8717" max="8717" width="9.140625" style="1" customWidth="1"/>
    <col min="8718" max="8718" width="15.140625" style="1" customWidth="1"/>
    <col min="8719" max="8719" width="14.7109375" style="1" customWidth="1"/>
    <col min="8720" max="8720" width="8" style="1" customWidth="1"/>
    <col min="8721" max="8721" width="8.42578125" style="1" customWidth="1"/>
    <col min="8722" max="8722" width="15.42578125" style="1" customWidth="1"/>
    <col min="8723" max="8723" width="8.140625" style="1" customWidth="1"/>
    <col min="8724" max="8724" width="12.42578125" style="1" customWidth="1"/>
    <col min="8725" max="8725" width="8" style="1" customWidth="1"/>
    <col min="8726" max="8726" width="13.5703125" style="1" customWidth="1"/>
    <col min="8727" max="8727" width="14.85546875" style="1" customWidth="1"/>
    <col min="8728" max="8728" width="5.85546875" style="1" customWidth="1"/>
    <col min="8729" max="8729" width="16.5703125" style="1" customWidth="1"/>
    <col min="8730" max="8961" width="9.140625" style="1"/>
    <col min="8962" max="8962" width="0" style="1" hidden="1" customWidth="1"/>
    <col min="8963" max="8963" width="5.28515625" style="1" customWidth="1"/>
    <col min="8964" max="8964" width="35.28515625" style="1" customWidth="1"/>
    <col min="8965" max="8965" width="9.85546875" style="1" customWidth="1"/>
    <col min="8966" max="8966" width="8.140625" style="1" customWidth="1"/>
    <col min="8967" max="8967" width="18.28515625" style="1" customWidth="1"/>
    <col min="8968" max="8968" width="16.7109375" style="1" customWidth="1"/>
    <col min="8969" max="8969" width="15.140625" style="1" customWidth="1"/>
    <col min="8970" max="8970" width="6.85546875" style="1" customWidth="1"/>
    <col min="8971" max="8972" width="14.28515625" style="1" customWidth="1"/>
    <col min="8973" max="8973" width="9.140625" style="1" customWidth="1"/>
    <col min="8974" max="8974" width="15.140625" style="1" customWidth="1"/>
    <col min="8975" max="8975" width="14.7109375" style="1" customWidth="1"/>
    <col min="8976" max="8976" width="8" style="1" customWidth="1"/>
    <col min="8977" max="8977" width="8.42578125" style="1" customWidth="1"/>
    <col min="8978" max="8978" width="15.42578125" style="1" customWidth="1"/>
    <col min="8979" max="8979" width="8.140625" style="1" customWidth="1"/>
    <col min="8980" max="8980" width="12.42578125" style="1" customWidth="1"/>
    <col min="8981" max="8981" width="8" style="1" customWidth="1"/>
    <col min="8982" max="8982" width="13.5703125" style="1" customWidth="1"/>
    <col min="8983" max="8983" width="14.85546875" style="1" customWidth="1"/>
    <col min="8984" max="8984" width="5.85546875" style="1" customWidth="1"/>
    <col min="8985" max="8985" width="16.5703125" style="1" customWidth="1"/>
    <col min="8986" max="9217" width="9.140625" style="1"/>
    <col min="9218" max="9218" width="0" style="1" hidden="1" customWidth="1"/>
    <col min="9219" max="9219" width="5.28515625" style="1" customWidth="1"/>
    <col min="9220" max="9220" width="35.28515625" style="1" customWidth="1"/>
    <col min="9221" max="9221" width="9.85546875" style="1" customWidth="1"/>
    <col min="9222" max="9222" width="8.140625" style="1" customWidth="1"/>
    <col min="9223" max="9223" width="18.28515625" style="1" customWidth="1"/>
    <col min="9224" max="9224" width="16.7109375" style="1" customWidth="1"/>
    <col min="9225" max="9225" width="15.140625" style="1" customWidth="1"/>
    <col min="9226" max="9226" width="6.85546875" style="1" customWidth="1"/>
    <col min="9227" max="9228" width="14.28515625" style="1" customWidth="1"/>
    <col min="9229" max="9229" width="9.140625" style="1" customWidth="1"/>
    <col min="9230" max="9230" width="15.140625" style="1" customWidth="1"/>
    <col min="9231" max="9231" width="14.7109375" style="1" customWidth="1"/>
    <col min="9232" max="9232" width="8" style="1" customWidth="1"/>
    <col min="9233" max="9233" width="8.42578125" style="1" customWidth="1"/>
    <col min="9234" max="9234" width="15.42578125" style="1" customWidth="1"/>
    <col min="9235" max="9235" width="8.140625" style="1" customWidth="1"/>
    <col min="9236" max="9236" width="12.42578125" style="1" customWidth="1"/>
    <col min="9237" max="9237" width="8" style="1" customWidth="1"/>
    <col min="9238" max="9238" width="13.5703125" style="1" customWidth="1"/>
    <col min="9239" max="9239" width="14.85546875" style="1" customWidth="1"/>
    <col min="9240" max="9240" width="5.85546875" style="1" customWidth="1"/>
    <col min="9241" max="9241" width="16.5703125" style="1" customWidth="1"/>
    <col min="9242" max="9473" width="9.140625" style="1"/>
    <col min="9474" max="9474" width="0" style="1" hidden="1" customWidth="1"/>
    <col min="9475" max="9475" width="5.28515625" style="1" customWidth="1"/>
    <col min="9476" max="9476" width="35.28515625" style="1" customWidth="1"/>
    <col min="9477" max="9477" width="9.85546875" style="1" customWidth="1"/>
    <col min="9478" max="9478" width="8.140625" style="1" customWidth="1"/>
    <col min="9479" max="9479" width="18.28515625" style="1" customWidth="1"/>
    <col min="9480" max="9480" width="16.7109375" style="1" customWidth="1"/>
    <col min="9481" max="9481" width="15.140625" style="1" customWidth="1"/>
    <col min="9482" max="9482" width="6.85546875" style="1" customWidth="1"/>
    <col min="9483" max="9484" width="14.28515625" style="1" customWidth="1"/>
    <col min="9485" max="9485" width="9.140625" style="1" customWidth="1"/>
    <col min="9486" max="9486" width="15.140625" style="1" customWidth="1"/>
    <col min="9487" max="9487" width="14.7109375" style="1" customWidth="1"/>
    <col min="9488" max="9488" width="8" style="1" customWidth="1"/>
    <col min="9489" max="9489" width="8.42578125" style="1" customWidth="1"/>
    <col min="9490" max="9490" width="15.42578125" style="1" customWidth="1"/>
    <col min="9491" max="9491" width="8.140625" style="1" customWidth="1"/>
    <col min="9492" max="9492" width="12.42578125" style="1" customWidth="1"/>
    <col min="9493" max="9493" width="8" style="1" customWidth="1"/>
    <col min="9494" max="9494" width="13.5703125" style="1" customWidth="1"/>
    <col min="9495" max="9495" width="14.85546875" style="1" customWidth="1"/>
    <col min="9496" max="9496" width="5.85546875" style="1" customWidth="1"/>
    <col min="9497" max="9497" width="16.5703125" style="1" customWidth="1"/>
    <col min="9498" max="9729" width="9.140625" style="1"/>
    <col min="9730" max="9730" width="0" style="1" hidden="1" customWidth="1"/>
    <col min="9731" max="9731" width="5.28515625" style="1" customWidth="1"/>
    <col min="9732" max="9732" width="35.28515625" style="1" customWidth="1"/>
    <col min="9733" max="9733" width="9.85546875" style="1" customWidth="1"/>
    <col min="9734" max="9734" width="8.140625" style="1" customWidth="1"/>
    <col min="9735" max="9735" width="18.28515625" style="1" customWidth="1"/>
    <col min="9736" max="9736" width="16.7109375" style="1" customWidth="1"/>
    <col min="9737" max="9737" width="15.140625" style="1" customWidth="1"/>
    <col min="9738" max="9738" width="6.85546875" style="1" customWidth="1"/>
    <col min="9739" max="9740" width="14.28515625" style="1" customWidth="1"/>
    <col min="9741" max="9741" width="9.140625" style="1" customWidth="1"/>
    <col min="9742" max="9742" width="15.140625" style="1" customWidth="1"/>
    <col min="9743" max="9743" width="14.7109375" style="1" customWidth="1"/>
    <col min="9744" max="9744" width="8" style="1" customWidth="1"/>
    <col min="9745" max="9745" width="8.42578125" style="1" customWidth="1"/>
    <col min="9746" max="9746" width="15.42578125" style="1" customWidth="1"/>
    <col min="9747" max="9747" width="8.140625" style="1" customWidth="1"/>
    <col min="9748" max="9748" width="12.42578125" style="1" customWidth="1"/>
    <col min="9749" max="9749" width="8" style="1" customWidth="1"/>
    <col min="9750" max="9750" width="13.5703125" style="1" customWidth="1"/>
    <col min="9751" max="9751" width="14.85546875" style="1" customWidth="1"/>
    <col min="9752" max="9752" width="5.85546875" style="1" customWidth="1"/>
    <col min="9753" max="9753" width="16.5703125" style="1" customWidth="1"/>
    <col min="9754" max="9985" width="9.140625" style="1"/>
    <col min="9986" max="9986" width="0" style="1" hidden="1" customWidth="1"/>
    <col min="9987" max="9987" width="5.28515625" style="1" customWidth="1"/>
    <col min="9988" max="9988" width="35.28515625" style="1" customWidth="1"/>
    <col min="9989" max="9989" width="9.85546875" style="1" customWidth="1"/>
    <col min="9990" max="9990" width="8.140625" style="1" customWidth="1"/>
    <col min="9991" max="9991" width="18.28515625" style="1" customWidth="1"/>
    <col min="9992" max="9992" width="16.7109375" style="1" customWidth="1"/>
    <col min="9993" max="9993" width="15.140625" style="1" customWidth="1"/>
    <col min="9994" max="9994" width="6.85546875" style="1" customWidth="1"/>
    <col min="9995" max="9996" width="14.28515625" style="1" customWidth="1"/>
    <col min="9997" max="9997" width="9.140625" style="1" customWidth="1"/>
    <col min="9998" max="9998" width="15.140625" style="1" customWidth="1"/>
    <col min="9999" max="9999" width="14.7109375" style="1" customWidth="1"/>
    <col min="10000" max="10000" width="8" style="1" customWidth="1"/>
    <col min="10001" max="10001" width="8.42578125" style="1" customWidth="1"/>
    <col min="10002" max="10002" width="15.42578125" style="1" customWidth="1"/>
    <col min="10003" max="10003" width="8.140625" style="1" customWidth="1"/>
    <col min="10004" max="10004" width="12.42578125" style="1" customWidth="1"/>
    <col min="10005" max="10005" width="8" style="1" customWidth="1"/>
    <col min="10006" max="10006" width="13.5703125" style="1" customWidth="1"/>
    <col min="10007" max="10007" width="14.85546875" style="1" customWidth="1"/>
    <col min="10008" max="10008" width="5.85546875" style="1" customWidth="1"/>
    <col min="10009" max="10009" width="16.5703125" style="1" customWidth="1"/>
    <col min="10010" max="10241" width="9.140625" style="1"/>
    <col min="10242" max="10242" width="0" style="1" hidden="1" customWidth="1"/>
    <col min="10243" max="10243" width="5.28515625" style="1" customWidth="1"/>
    <col min="10244" max="10244" width="35.28515625" style="1" customWidth="1"/>
    <col min="10245" max="10245" width="9.85546875" style="1" customWidth="1"/>
    <col min="10246" max="10246" width="8.140625" style="1" customWidth="1"/>
    <col min="10247" max="10247" width="18.28515625" style="1" customWidth="1"/>
    <col min="10248" max="10248" width="16.7109375" style="1" customWidth="1"/>
    <col min="10249" max="10249" width="15.140625" style="1" customWidth="1"/>
    <col min="10250" max="10250" width="6.85546875" style="1" customWidth="1"/>
    <col min="10251" max="10252" width="14.28515625" style="1" customWidth="1"/>
    <col min="10253" max="10253" width="9.140625" style="1" customWidth="1"/>
    <col min="10254" max="10254" width="15.140625" style="1" customWidth="1"/>
    <col min="10255" max="10255" width="14.7109375" style="1" customWidth="1"/>
    <col min="10256" max="10256" width="8" style="1" customWidth="1"/>
    <col min="10257" max="10257" width="8.42578125" style="1" customWidth="1"/>
    <col min="10258" max="10258" width="15.42578125" style="1" customWidth="1"/>
    <col min="10259" max="10259" width="8.140625" style="1" customWidth="1"/>
    <col min="10260" max="10260" width="12.42578125" style="1" customWidth="1"/>
    <col min="10261" max="10261" width="8" style="1" customWidth="1"/>
    <col min="10262" max="10262" width="13.5703125" style="1" customWidth="1"/>
    <col min="10263" max="10263" width="14.85546875" style="1" customWidth="1"/>
    <col min="10264" max="10264" width="5.85546875" style="1" customWidth="1"/>
    <col min="10265" max="10265" width="16.5703125" style="1" customWidth="1"/>
    <col min="10266" max="10497" width="9.140625" style="1"/>
    <col min="10498" max="10498" width="0" style="1" hidden="1" customWidth="1"/>
    <col min="10499" max="10499" width="5.28515625" style="1" customWidth="1"/>
    <col min="10500" max="10500" width="35.28515625" style="1" customWidth="1"/>
    <col min="10501" max="10501" width="9.85546875" style="1" customWidth="1"/>
    <col min="10502" max="10502" width="8.140625" style="1" customWidth="1"/>
    <col min="10503" max="10503" width="18.28515625" style="1" customWidth="1"/>
    <col min="10504" max="10504" width="16.7109375" style="1" customWidth="1"/>
    <col min="10505" max="10505" width="15.140625" style="1" customWidth="1"/>
    <col min="10506" max="10506" width="6.85546875" style="1" customWidth="1"/>
    <col min="10507" max="10508" width="14.28515625" style="1" customWidth="1"/>
    <col min="10509" max="10509" width="9.140625" style="1" customWidth="1"/>
    <col min="10510" max="10510" width="15.140625" style="1" customWidth="1"/>
    <col min="10511" max="10511" width="14.7109375" style="1" customWidth="1"/>
    <col min="10512" max="10512" width="8" style="1" customWidth="1"/>
    <col min="10513" max="10513" width="8.42578125" style="1" customWidth="1"/>
    <col min="10514" max="10514" width="15.42578125" style="1" customWidth="1"/>
    <col min="10515" max="10515" width="8.140625" style="1" customWidth="1"/>
    <col min="10516" max="10516" width="12.42578125" style="1" customWidth="1"/>
    <col min="10517" max="10517" width="8" style="1" customWidth="1"/>
    <col min="10518" max="10518" width="13.5703125" style="1" customWidth="1"/>
    <col min="10519" max="10519" width="14.85546875" style="1" customWidth="1"/>
    <col min="10520" max="10520" width="5.85546875" style="1" customWidth="1"/>
    <col min="10521" max="10521" width="16.5703125" style="1" customWidth="1"/>
    <col min="10522" max="10753" width="9.140625" style="1"/>
    <col min="10754" max="10754" width="0" style="1" hidden="1" customWidth="1"/>
    <col min="10755" max="10755" width="5.28515625" style="1" customWidth="1"/>
    <col min="10756" max="10756" width="35.28515625" style="1" customWidth="1"/>
    <col min="10757" max="10757" width="9.85546875" style="1" customWidth="1"/>
    <col min="10758" max="10758" width="8.140625" style="1" customWidth="1"/>
    <col min="10759" max="10759" width="18.28515625" style="1" customWidth="1"/>
    <col min="10760" max="10760" width="16.7109375" style="1" customWidth="1"/>
    <col min="10761" max="10761" width="15.140625" style="1" customWidth="1"/>
    <col min="10762" max="10762" width="6.85546875" style="1" customWidth="1"/>
    <col min="10763" max="10764" width="14.28515625" style="1" customWidth="1"/>
    <col min="10765" max="10765" width="9.140625" style="1" customWidth="1"/>
    <col min="10766" max="10766" width="15.140625" style="1" customWidth="1"/>
    <col min="10767" max="10767" width="14.7109375" style="1" customWidth="1"/>
    <col min="10768" max="10768" width="8" style="1" customWidth="1"/>
    <col min="10769" max="10769" width="8.42578125" style="1" customWidth="1"/>
    <col min="10770" max="10770" width="15.42578125" style="1" customWidth="1"/>
    <col min="10771" max="10771" width="8.140625" style="1" customWidth="1"/>
    <col min="10772" max="10772" width="12.42578125" style="1" customWidth="1"/>
    <col min="10773" max="10773" width="8" style="1" customWidth="1"/>
    <col min="10774" max="10774" width="13.5703125" style="1" customWidth="1"/>
    <col min="10775" max="10775" width="14.85546875" style="1" customWidth="1"/>
    <col min="10776" max="10776" width="5.85546875" style="1" customWidth="1"/>
    <col min="10777" max="10777" width="16.5703125" style="1" customWidth="1"/>
    <col min="10778" max="11009" width="9.140625" style="1"/>
    <col min="11010" max="11010" width="0" style="1" hidden="1" customWidth="1"/>
    <col min="11011" max="11011" width="5.28515625" style="1" customWidth="1"/>
    <col min="11012" max="11012" width="35.28515625" style="1" customWidth="1"/>
    <col min="11013" max="11013" width="9.85546875" style="1" customWidth="1"/>
    <col min="11014" max="11014" width="8.140625" style="1" customWidth="1"/>
    <col min="11015" max="11015" width="18.28515625" style="1" customWidth="1"/>
    <col min="11016" max="11016" width="16.7109375" style="1" customWidth="1"/>
    <col min="11017" max="11017" width="15.140625" style="1" customWidth="1"/>
    <col min="11018" max="11018" width="6.85546875" style="1" customWidth="1"/>
    <col min="11019" max="11020" width="14.28515625" style="1" customWidth="1"/>
    <col min="11021" max="11021" width="9.140625" style="1" customWidth="1"/>
    <col min="11022" max="11022" width="15.140625" style="1" customWidth="1"/>
    <col min="11023" max="11023" width="14.7109375" style="1" customWidth="1"/>
    <col min="11024" max="11024" width="8" style="1" customWidth="1"/>
    <col min="11025" max="11025" width="8.42578125" style="1" customWidth="1"/>
    <col min="11026" max="11026" width="15.42578125" style="1" customWidth="1"/>
    <col min="11027" max="11027" width="8.140625" style="1" customWidth="1"/>
    <col min="11028" max="11028" width="12.42578125" style="1" customWidth="1"/>
    <col min="11029" max="11029" width="8" style="1" customWidth="1"/>
    <col min="11030" max="11030" width="13.5703125" style="1" customWidth="1"/>
    <col min="11031" max="11031" width="14.85546875" style="1" customWidth="1"/>
    <col min="11032" max="11032" width="5.85546875" style="1" customWidth="1"/>
    <col min="11033" max="11033" width="16.5703125" style="1" customWidth="1"/>
    <col min="11034" max="11265" width="9.140625" style="1"/>
    <col min="11266" max="11266" width="0" style="1" hidden="1" customWidth="1"/>
    <col min="11267" max="11267" width="5.28515625" style="1" customWidth="1"/>
    <col min="11268" max="11268" width="35.28515625" style="1" customWidth="1"/>
    <col min="11269" max="11269" width="9.85546875" style="1" customWidth="1"/>
    <col min="11270" max="11270" width="8.140625" style="1" customWidth="1"/>
    <col min="11271" max="11271" width="18.28515625" style="1" customWidth="1"/>
    <col min="11272" max="11272" width="16.7109375" style="1" customWidth="1"/>
    <col min="11273" max="11273" width="15.140625" style="1" customWidth="1"/>
    <col min="11274" max="11274" width="6.85546875" style="1" customWidth="1"/>
    <col min="11275" max="11276" width="14.28515625" style="1" customWidth="1"/>
    <col min="11277" max="11277" width="9.140625" style="1" customWidth="1"/>
    <col min="11278" max="11278" width="15.140625" style="1" customWidth="1"/>
    <col min="11279" max="11279" width="14.7109375" style="1" customWidth="1"/>
    <col min="11280" max="11280" width="8" style="1" customWidth="1"/>
    <col min="11281" max="11281" width="8.42578125" style="1" customWidth="1"/>
    <col min="11282" max="11282" width="15.42578125" style="1" customWidth="1"/>
    <col min="11283" max="11283" width="8.140625" style="1" customWidth="1"/>
    <col min="11284" max="11284" width="12.42578125" style="1" customWidth="1"/>
    <col min="11285" max="11285" width="8" style="1" customWidth="1"/>
    <col min="11286" max="11286" width="13.5703125" style="1" customWidth="1"/>
    <col min="11287" max="11287" width="14.85546875" style="1" customWidth="1"/>
    <col min="11288" max="11288" width="5.85546875" style="1" customWidth="1"/>
    <col min="11289" max="11289" width="16.5703125" style="1" customWidth="1"/>
    <col min="11290" max="11521" width="9.140625" style="1"/>
    <col min="11522" max="11522" width="0" style="1" hidden="1" customWidth="1"/>
    <col min="11523" max="11523" width="5.28515625" style="1" customWidth="1"/>
    <col min="11524" max="11524" width="35.28515625" style="1" customWidth="1"/>
    <col min="11525" max="11525" width="9.85546875" style="1" customWidth="1"/>
    <col min="11526" max="11526" width="8.140625" style="1" customWidth="1"/>
    <col min="11527" max="11527" width="18.28515625" style="1" customWidth="1"/>
    <col min="11528" max="11528" width="16.7109375" style="1" customWidth="1"/>
    <col min="11529" max="11529" width="15.140625" style="1" customWidth="1"/>
    <col min="11530" max="11530" width="6.85546875" style="1" customWidth="1"/>
    <col min="11531" max="11532" width="14.28515625" style="1" customWidth="1"/>
    <col min="11533" max="11533" width="9.140625" style="1" customWidth="1"/>
    <col min="11534" max="11534" width="15.140625" style="1" customWidth="1"/>
    <col min="11535" max="11535" width="14.7109375" style="1" customWidth="1"/>
    <col min="11536" max="11536" width="8" style="1" customWidth="1"/>
    <col min="11537" max="11537" width="8.42578125" style="1" customWidth="1"/>
    <col min="11538" max="11538" width="15.42578125" style="1" customWidth="1"/>
    <col min="11539" max="11539" width="8.140625" style="1" customWidth="1"/>
    <col min="11540" max="11540" width="12.42578125" style="1" customWidth="1"/>
    <col min="11541" max="11541" width="8" style="1" customWidth="1"/>
    <col min="11542" max="11542" width="13.5703125" style="1" customWidth="1"/>
    <col min="11543" max="11543" width="14.85546875" style="1" customWidth="1"/>
    <col min="11544" max="11544" width="5.85546875" style="1" customWidth="1"/>
    <col min="11545" max="11545" width="16.5703125" style="1" customWidth="1"/>
    <col min="11546" max="11777" width="9.140625" style="1"/>
    <col min="11778" max="11778" width="0" style="1" hidden="1" customWidth="1"/>
    <col min="11779" max="11779" width="5.28515625" style="1" customWidth="1"/>
    <col min="11780" max="11780" width="35.28515625" style="1" customWidth="1"/>
    <col min="11781" max="11781" width="9.85546875" style="1" customWidth="1"/>
    <col min="11782" max="11782" width="8.140625" style="1" customWidth="1"/>
    <col min="11783" max="11783" width="18.28515625" style="1" customWidth="1"/>
    <col min="11784" max="11784" width="16.7109375" style="1" customWidth="1"/>
    <col min="11785" max="11785" width="15.140625" style="1" customWidth="1"/>
    <col min="11786" max="11786" width="6.85546875" style="1" customWidth="1"/>
    <col min="11787" max="11788" width="14.28515625" style="1" customWidth="1"/>
    <col min="11789" max="11789" width="9.140625" style="1" customWidth="1"/>
    <col min="11790" max="11790" width="15.140625" style="1" customWidth="1"/>
    <col min="11791" max="11791" width="14.7109375" style="1" customWidth="1"/>
    <col min="11792" max="11792" width="8" style="1" customWidth="1"/>
    <col min="11793" max="11793" width="8.42578125" style="1" customWidth="1"/>
    <col min="11794" max="11794" width="15.42578125" style="1" customWidth="1"/>
    <col min="11795" max="11795" width="8.140625" style="1" customWidth="1"/>
    <col min="11796" max="11796" width="12.42578125" style="1" customWidth="1"/>
    <col min="11797" max="11797" width="8" style="1" customWidth="1"/>
    <col min="11798" max="11798" width="13.5703125" style="1" customWidth="1"/>
    <col min="11799" max="11799" width="14.85546875" style="1" customWidth="1"/>
    <col min="11800" max="11800" width="5.85546875" style="1" customWidth="1"/>
    <col min="11801" max="11801" width="16.5703125" style="1" customWidth="1"/>
    <col min="11802" max="12033" width="9.140625" style="1"/>
    <col min="12034" max="12034" width="0" style="1" hidden="1" customWidth="1"/>
    <col min="12035" max="12035" width="5.28515625" style="1" customWidth="1"/>
    <col min="12036" max="12036" width="35.28515625" style="1" customWidth="1"/>
    <col min="12037" max="12037" width="9.85546875" style="1" customWidth="1"/>
    <col min="12038" max="12038" width="8.140625" style="1" customWidth="1"/>
    <col min="12039" max="12039" width="18.28515625" style="1" customWidth="1"/>
    <col min="12040" max="12040" width="16.7109375" style="1" customWidth="1"/>
    <col min="12041" max="12041" width="15.140625" style="1" customWidth="1"/>
    <col min="12042" max="12042" width="6.85546875" style="1" customWidth="1"/>
    <col min="12043" max="12044" width="14.28515625" style="1" customWidth="1"/>
    <col min="12045" max="12045" width="9.140625" style="1" customWidth="1"/>
    <col min="12046" max="12046" width="15.140625" style="1" customWidth="1"/>
    <col min="12047" max="12047" width="14.7109375" style="1" customWidth="1"/>
    <col min="12048" max="12048" width="8" style="1" customWidth="1"/>
    <col min="12049" max="12049" width="8.42578125" style="1" customWidth="1"/>
    <col min="12050" max="12050" width="15.42578125" style="1" customWidth="1"/>
    <col min="12051" max="12051" width="8.140625" style="1" customWidth="1"/>
    <col min="12052" max="12052" width="12.42578125" style="1" customWidth="1"/>
    <col min="12053" max="12053" width="8" style="1" customWidth="1"/>
    <col min="12054" max="12054" width="13.5703125" style="1" customWidth="1"/>
    <col min="12055" max="12055" width="14.85546875" style="1" customWidth="1"/>
    <col min="12056" max="12056" width="5.85546875" style="1" customWidth="1"/>
    <col min="12057" max="12057" width="16.5703125" style="1" customWidth="1"/>
    <col min="12058" max="12289" width="9.140625" style="1"/>
    <col min="12290" max="12290" width="0" style="1" hidden="1" customWidth="1"/>
    <col min="12291" max="12291" width="5.28515625" style="1" customWidth="1"/>
    <col min="12292" max="12292" width="35.28515625" style="1" customWidth="1"/>
    <col min="12293" max="12293" width="9.85546875" style="1" customWidth="1"/>
    <col min="12294" max="12294" width="8.140625" style="1" customWidth="1"/>
    <col min="12295" max="12295" width="18.28515625" style="1" customWidth="1"/>
    <col min="12296" max="12296" width="16.7109375" style="1" customWidth="1"/>
    <col min="12297" max="12297" width="15.140625" style="1" customWidth="1"/>
    <col min="12298" max="12298" width="6.85546875" style="1" customWidth="1"/>
    <col min="12299" max="12300" width="14.28515625" style="1" customWidth="1"/>
    <col min="12301" max="12301" width="9.140625" style="1" customWidth="1"/>
    <col min="12302" max="12302" width="15.140625" style="1" customWidth="1"/>
    <col min="12303" max="12303" width="14.7109375" style="1" customWidth="1"/>
    <col min="12304" max="12304" width="8" style="1" customWidth="1"/>
    <col min="12305" max="12305" width="8.42578125" style="1" customWidth="1"/>
    <col min="12306" max="12306" width="15.42578125" style="1" customWidth="1"/>
    <col min="12307" max="12307" width="8.140625" style="1" customWidth="1"/>
    <col min="12308" max="12308" width="12.42578125" style="1" customWidth="1"/>
    <col min="12309" max="12309" width="8" style="1" customWidth="1"/>
    <col min="12310" max="12310" width="13.5703125" style="1" customWidth="1"/>
    <col min="12311" max="12311" width="14.85546875" style="1" customWidth="1"/>
    <col min="12312" max="12312" width="5.85546875" style="1" customWidth="1"/>
    <col min="12313" max="12313" width="16.5703125" style="1" customWidth="1"/>
    <col min="12314" max="12545" width="9.140625" style="1"/>
    <col min="12546" max="12546" width="0" style="1" hidden="1" customWidth="1"/>
    <col min="12547" max="12547" width="5.28515625" style="1" customWidth="1"/>
    <col min="12548" max="12548" width="35.28515625" style="1" customWidth="1"/>
    <col min="12549" max="12549" width="9.85546875" style="1" customWidth="1"/>
    <col min="12550" max="12550" width="8.140625" style="1" customWidth="1"/>
    <col min="12551" max="12551" width="18.28515625" style="1" customWidth="1"/>
    <col min="12552" max="12552" width="16.7109375" style="1" customWidth="1"/>
    <col min="12553" max="12553" width="15.140625" style="1" customWidth="1"/>
    <col min="12554" max="12554" width="6.85546875" style="1" customWidth="1"/>
    <col min="12555" max="12556" width="14.28515625" style="1" customWidth="1"/>
    <col min="12557" max="12557" width="9.140625" style="1" customWidth="1"/>
    <col min="12558" max="12558" width="15.140625" style="1" customWidth="1"/>
    <col min="12559" max="12559" width="14.7109375" style="1" customWidth="1"/>
    <col min="12560" max="12560" width="8" style="1" customWidth="1"/>
    <col min="12561" max="12561" width="8.42578125" style="1" customWidth="1"/>
    <col min="12562" max="12562" width="15.42578125" style="1" customWidth="1"/>
    <col min="12563" max="12563" width="8.140625" style="1" customWidth="1"/>
    <col min="12564" max="12564" width="12.42578125" style="1" customWidth="1"/>
    <col min="12565" max="12565" width="8" style="1" customWidth="1"/>
    <col min="12566" max="12566" width="13.5703125" style="1" customWidth="1"/>
    <col min="12567" max="12567" width="14.85546875" style="1" customWidth="1"/>
    <col min="12568" max="12568" width="5.85546875" style="1" customWidth="1"/>
    <col min="12569" max="12569" width="16.5703125" style="1" customWidth="1"/>
    <col min="12570" max="12801" width="9.140625" style="1"/>
    <col min="12802" max="12802" width="0" style="1" hidden="1" customWidth="1"/>
    <col min="12803" max="12803" width="5.28515625" style="1" customWidth="1"/>
    <col min="12804" max="12804" width="35.28515625" style="1" customWidth="1"/>
    <col min="12805" max="12805" width="9.85546875" style="1" customWidth="1"/>
    <col min="12806" max="12806" width="8.140625" style="1" customWidth="1"/>
    <col min="12807" max="12807" width="18.28515625" style="1" customWidth="1"/>
    <col min="12808" max="12808" width="16.7109375" style="1" customWidth="1"/>
    <col min="12809" max="12809" width="15.140625" style="1" customWidth="1"/>
    <col min="12810" max="12810" width="6.85546875" style="1" customWidth="1"/>
    <col min="12811" max="12812" width="14.28515625" style="1" customWidth="1"/>
    <col min="12813" max="12813" width="9.140625" style="1" customWidth="1"/>
    <col min="12814" max="12814" width="15.140625" style="1" customWidth="1"/>
    <col min="12815" max="12815" width="14.7109375" style="1" customWidth="1"/>
    <col min="12816" max="12816" width="8" style="1" customWidth="1"/>
    <col min="12817" max="12817" width="8.42578125" style="1" customWidth="1"/>
    <col min="12818" max="12818" width="15.42578125" style="1" customWidth="1"/>
    <col min="12819" max="12819" width="8.140625" style="1" customWidth="1"/>
    <col min="12820" max="12820" width="12.42578125" style="1" customWidth="1"/>
    <col min="12821" max="12821" width="8" style="1" customWidth="1"/>
    <col min="12822" max="12822" width="13.5703125" style="1" customWidth="1"/>
    <col min="12823" max="12823" width="14.85546875" style="1" customWidth="1"/>
    <col min="12824" max="12824" width="5.85546875" style="1" customWidth="1"/>
    <col min="12825" max="12825" width="16.5703125" style="1" customWidth="1"/>
    <col min="12826" max="13057" width="9.140625" style="1"/>
    <col min="13058" max="13058" width="0" style="1" hidden="1" customWidth="1"/>
    <col min="13059" max="13059" width="5.28515625" style="1" customWidth="1"/>
    <col min="13060" max="13060" width="35.28515625" style="1" customWidth="1"/>
    <col min="13061" max="13061" width="9.85546875" style="1" customWidth="1"/>
    <col min="13062" max="13062" width="8.140625" style="1" customWidth="1"/>
    <col min="13063" max="13063" width="18.28515625" style="1" customWidth="1"/>
    <col min="13064" max="13064" width="16.7109375" style="1" customWidth="1"/>
    <col min="13065" max="13065" width="15.140625" style="1" customWidth="1"/>
    <col min="13066" max="13066" width="6.85546875" style="1" customWidth="1"/>
    <col min="13067" max="13068" width="14.28515625" style="1" customWidth="1"/>
    <col min="13069" max="13069" width="9.140625" style="1" customWidth="1"/>
    <col min="13070" max="13070" width="15.140625" style="1" customWidth="1"/>
    <col min="13071" max="13071" width="14.7109375" style="1" customWidth="1"/>
    <col min="13072" max="13072" width="8" style="1" customWidth="1"/>
    <col min="13073" max="13073" width="8.42578125" style="1" customWidth="1"/>
    <col min="13074" max="13074" width="15.42578125" style="1" customWidth="1"/>
    <col min="13075" max="13075" width="8.140625" style="1" customWidth="1"/>
    <col min="13076" max="13076" width="12.42578125" style="1" customWidth="1"/>
    <col min="13077" max="13077" width="8" style="1" customWidth="1"/>
    <col min="13078" max="13078" width="13.5703125" style="1" customWidth="1"/>
    <col min="13079" max="13079" width="14.85546875" style="1" customWidth="1"/>
    <col min="13080" max="13080" width="5.85546875" style="1" customWidth="1"/>
    <col min="13081" max="13081" width="16.5703125" style="1" customWidth="1"/>
    <col min="13082" max="13313" width="9.140625" style="1"/>
    <col min="13314" max="13314" width="0" style="1" hidden="1" customWidth="1"/>
    <col min="13315" max="13315" width="5.28515625" style="1" customWidth="1"/>
    <col min="13316" max="13316" width="35.28515625" style="1" customWidth="1"/>
    <col min="13317" max="13317" width="9.85546875" style="1" customWidth="1"/>
    <col min="13318" max="13318" width="8.140625" style="1" customWidth="1"/>
    <col min="13319" max="13319" width="18.28515625" style="1" customWidth="1"/>
    <col min="13320" max="13320" width="16.7109375" style="1" customWidth="1"/>
    <col min="13321" max="13321" width="15.140625" style="1" customWidth="1"/>
    <col min="13322" max="13322" width="6.85546875" style="1" customWidth="1"/>
    <col min="13323" max="13324" width="14.28515625" style="1" customWidth="1"/>
    <col min="13325" max="13325" width="9.140625" style="1" customWidth="1"/>
    <col min="13326" max="13326" width="15.140625" style="1" customWidth="1"/>
    <col min="13327" max="13327" width="14.7109375" style="1" customWidth="1"/>
    <col min="13328" max="13328" width="8" style="1" customWidth="1"/>
    <col min="13329" max="13329" width="8.42578125" style="1" customWidth="1"/>
    <col min="13330" max="13330" width="15.42578125" style="1" customWidth="1"/>
    <col min="13331" max="13331" width="8.140625" style="1" customWidth="1"/>
    <col min="13332" max="13332" width="12.42578125" style="1" customWidth="1"/>
    <col min="13333" max="13333" width="8" style="1" customWidth="1"/>
    <col min="13334" max="13334" width="13.5703125" style="1" customWidth="1"/>
    <col min="13335" max="13335" width="14.85546875" style="1" customWidth="1"/>
    <col min="13336" max="13336" width="5.85546875" style="1" customWidth="1"/>
    <col min="13337" max="13337" width="16.5703125" style="1" customWidth="1"/>
    <col min="13338" max="13569" width="9.140625" style="1"/>
    <col min="13570" max="13570" width="0" style="1" hidden="1" customWidth="1"/>
    <col min="13571" max="13571" width="5.28515625" style="1" customWidth="1"/>
    <col min="13572" max="13572" width="35.28515625" style="1" customWidth="1"/>
    <col min="13573" max="13573" width="9.85546875" style="1" customWidth="1"/>
    <col min="13574" max="13574" width="8.140625" style="1" customWidth="1"/>
    <col min="13575" max="13575" width="18.28515625" style="1" customWidth="1"/>
    <col min="13576" max="13576" width="16.7109375" style="1" customWidth="1"/>
    <col min="13577" max="13577" width="15.140625" style="1" customWidth="1"/>
    <col min="13578" max="13578" width="6.85546875" style="1" customWidth="1"/>
    <col min="13579" max="13580" width="14.28515625" style="1" customWidth="1"/>
    <col min="13581" max="13581" width="9.140625" style="1" customWidth="1"/>
    <col min="13582" max="13582" width="15.140625" style="1" customWidth="1"/>
    <col min="13583" max="13583" width="14.7109375" style="1" customWidth="1"/>
    <col min="13584" max="13584" width="8" style="1" customWidth="1"/>
    <col min="13585" max="13585" width="8.42578125" style="1" customWidth="1"/>
    <col min="13586" max="13586" width="15.42578125" style="1" customWidth="1"/>
    <col min="13587" max="13587" width="8.140625" style="1" customWidth="1"/>
    <col min="13588" max="13588" width="12.42578125" style="1" customWidth="1"/>
    <col min="13589" max="13589" width="8" style="1" customWidth="1"/>
    <col min="13590" max="13590" width="13.5703125" style="1" customWidth="1"/>
    <col min="13591" max="13591" width="14.85546875" style="1" customWidth="1"/>
    <col min="13592" max="13592" width="5.85546875" style="1" customWidth="1"/>
    <col min="13593" max="13593" width="16.5703125" style="1" customWidth="1"/>
    <col min="13594" max="13825" width="9.140625" style="1"/>
    <col min="13826" max="13826" width="0" style="1" hidden="1" customWidth="1"/>
    <col min="13827" max="13827" width="5.28515625" style="1" customWidth="1"/>
    <col min="13828" max="13828" width="35.28515625" style="1" customWidth="1"/>
    <col min="13829" max="13829" width="9.85546875" style="1" customWidth="1"/>
    <col min="13830" max="13830" width="8.140625" style="1" customWidth="1"/>
    <col min="13831" max="13831" width="18.28515625" style="1" customWidth="1"/>
    <col min="13832" max="13832" width="16.7109375" style="1" customWidth="1"/>
    <col min="13833" max="13833" width="15.140625" style="1" customWidth="1"/>
    <col min="13834" max="13834" width="6.85546875" style="1" customWidth="1"/>
    <col min="13835" max="13836" width="14.28515625" style="1" customWidth="1"/>
    <col min="13837" max="13837" width="9.140625" style="1" customWidth="1"/>
    <col min="13838" max="13838" width="15.140625" style="1" customWidth="1"/>
    <col min="13839" max="13839" width="14.7109375" style="1" customWidth="1"/>
    <col min="13840" max="13840" width="8" style="1" customWidth="1"/>
    <col min="13841" max="13841" width="8.42578125" style="1" customWidth="1"/>
    <col min="13842" max="13842" width="15.42578125" style="1" customWidth="1"/>
    <col min="13843" max="13843" width="8.140625" style="1" customWidth="1"/>
    <col min="13844" max="13844" width="12.42578125" style="1" customWidth="1"/>
    <col min="13845" max="13845" width="8" style="1" customWidth="1"/>
    <col min="13846" max="13846" width="13.5703125" style="1" customWidth="1"/>
    <col min="13847" max="13847" width="14.85546875" style="1" customWidth="1"/>
    <col min="13848" max="13848" width="5.85546875" style="1" customWidth="1"/>
    <col min="13849" max="13849" width="16.5703125" style="1" customWidth="1"/>
    <col min="13850" max="14081" width="9.140625" style="1"/>
    <col min="14082" max="14082" width="0" style="1" hidden="1" customWidth="1"/>
    <col min="14083" max="14083" width="5.28515625" style="1" customWidth="1"/>
    <col min="14084" max="14084" width="35.28515625" style="1" customWidth="1"/>
    <col min="14085" max="14085" width="9.85546875" style="1" customWidth="1"/>
    <col min="14086" max="14086" width="8.140625" style="1" customWidth="1"/>
    <col min="14087" max="14087" width="18.28515625" style="1" customWidth="1"/>
    <col min="14088" max="14088" width="16.7109375" style="1" customWidth="1"/>
    <col min="14089" max="14089" width="15.140625" style="1" customWidth="1"/>
    <col min="14090" max="14090" width="6.85546875" style="1" customWidth="1"/>
    <col min="14091" max="14092" width="14.28515625" style="1" customWidth="1"/>
    <col min="14093" max="14093" width="9.140625" style="1" customWidth="1"/>
    <col min="14094" max="14094" width="15.140625" style="1" customWidth="1"/>
    <col min="14095" max="14095" width="14.7109375" style="1" customWidth="1"/>
    <col min="14096" max="14096" width="8" style="1" customWidth="1"/>
    <col min="14097" max="14097" width="8.42578125" style="1" customWidth="1"/>
    <col min="14098" max="14098" width="15.42578125" style="1" customWidth="1"/>
    <col min="14099" max="14099" width="8.140625" style="1" customWidth="1"/>
    <col min="14100" max="14100" width="12.42578125" style="1" customWidth="1"/>
    <col min="14101" max="14101" width="8" style="1" customWidth="1"/>
    <col min="14102" max="14102" width="13.5703125" style="1" customWidth="1"/>
    <col min="14103" max="14103" width="14.85546875" style="1" customWidth="1"/>
    <col min="14104" max="14104" width="5.85546875" style="1" customWidth="1"/>
    <col min="14105" max="14105" width="16.5703125" style="1" customWidth="1"/>
    <col min="14106" max="14337" width="9.140625" style="1"/>
    <col min="14338" max="14338" width="0" style="1" hidden="1" customWidth="1"/>
    <col min="14339" max="14339" width="5.28515625" style="1" customWidth="1"/>
    <col min="14340" max="14340" width="35.28515625" style="1" customWidth="1"/>
    <col min="14341" max="14341" width="9.85546875" style="1" customWidth="1"/>
    <col min="14342" max="14342" width="8.140625" style="1" customWidth="1"/>
    <col min="14343" max="14343" width="18.28515625" style="1" customWidth="1"/>
    <col min="14344" max="14344" width="16.7109375" style="1" customWidth="1"/>
    <col min="14345" max="14345" width="15.140625" style="1" customWidth="1"/>
    <col min="14346" max="14346" width="6.85546875" style="1" customWidth="1"/>
    <col min="14347" max="14348" width="14.28515625" style="1" customWidth="1"/>
    <col min="14349" max="14349" width="9.140625" style="1" customWidth="1"/>
    <col min="14350" max="14350" width="15.140625" style="1" customWidth="1"/>
    <col min="14351" max="14351" width="14.7109375" style="1" customWidth="1"/>
    <col min="14352" max="14352" width="8" style="1" customWidth="1"/>
    <col min="14353" max="14353" width="8.42578125" style="1" customWidth="1"/>
    <col min="14354" max="14354" width="15.42578125" style="1" customWidth="1"/>
    <col min="14355" max="14355" width="8.140625" style="1" customWidth="1"/>
    <col min="14356" max="14356" width="12.42578125" style="1" customWidth="1"/>
    <col min="14357" max="14357" width="8" style="1" customWidth="1"/>
    <col min="14358" max="14358" width="13.5703125" style="1" customWidth="1"/>
    <col min="14359" max="14359" width="14.85546875" style="1" customWidth="1"/>
    <col min="14360" max="14360" width="5.85546875" style="1" customWidth="1"/>
    <col min="14361" max="14361" width="16.5703125" style="1" customWidth="1"/>
    <col min="14362" max="14593" width="9.140625" style="1"/>
    <col min="14594" max="14594" width="0" style="1" hidden="1" customWidth="1"/>
    <col min="14595" max="14595" width="5.28515625" style="1" customWidth="1"/>
    <col min="14596" max="14596" width="35.28515625" style="1" customWidth="1"/>
    <col min="14597" max="14597" width="9.85546875" style="1" customWidth="1"/>
    <col min="14598" max="14598" width="8.140625" style="1" customWidth="1"/>
    <col min="14599" max="14599" width="18.28515625" style="1" customWidth="1"/>
    <col min="14600" max="14600" width="16.7109375" style="1" customWidth="1"/>
    <col min="14601" max="14601" width="15.140625" style="1" customWidth="1"/>
    <col min="14602" max="14602" width="6.85546875" style="1" customWidth="1"/>
    <col min="14603" max="14604" width="14.28515625" style="1" customWidth="1"/>
    <col min="14605" max="14605" width="9.140625" style="1" customWidth="1"/>
    <col min="14606" max="14606" width="15.140625" style="1" customWidth="1"/>
    <col min="14607" max="14607" width="14.7109375" style="1" customWidth="1"/>
    <col min="14608" max="14608" width="8" style="1" customWidth="1"/>
    <col min="14609" max="14609" width="8.42578125" style="1" customWidth="1"/>
    <col min="14610" max="14610" width="15.42578125" style="1" customWidth="1"/>
    <col min="14611" max="14611" width="8.140625" style="1" customWidth="1"/>
    <col min="14612" max="14612" width="12.42578125" style="1" customWidth="1"/>
    <col min="14613" max="14613" width="8" style="1" customWidth="1"/>
    <col min="14614" max="14614" width="13.5703125" style="1" customWidth="1"/>
    <col min="14615" max="14615" width="14.85546875" style="1" customWidth="1"/>
    <col min="14616" max="14616" width="5.85546875" style="1" customWidth="1"/>
    <col min="14617" max="14617" width="16.5703125" style="1" customWidth="1"/>
    <col min="14618" max="14849" width="9.140625" style="1"/>
    <col min="14850" max="14850" width="0" style="1" hidden="1" customWidth="1"/>
    <col min="14851" max="14851" width="5.28515625" style="1" customWidth="1"/>
    <col min="14852" max="14852" width="35.28515625" style="1" customWidth="1"/>
    <col min="14853" max="14853" width="9.85546875" style="1" customWidth="1"/>
    <col min="14854" max="14854" width="8.140625" style="1" customWidth="1"/>
    <col min="14855" max="14855" width="18.28515625" style="1" customWidth="1"/>
    <col min="14856" max="14856" width="16.7109375" style="1" customWidth="1"/>
    <col min="14857" max="14857" width="15.140625" style="1" customWidth="1"/>
    <col min="14858" max="14858" width="6.85546875" style="1" customWidth="1"/>
    <col min="14859" max="14860" width="14.28515625" style="1" customWidth="1"/>
    <col min="14861" max="14861" width="9.140625" style="1" customWidth="1"/>
    <col min="14862" max="14862" width="15.140625" style="1" customWidth="1"/>
    <col min="14863" max="14863" width="14.7109375" style="1" customWidth="1"/>
    <col min="14864" max="14864" width="8" style="1" customWidth="1"/>
    <col min="14865" max="14865" width="8.42578125" style="1" customWidth="1"/>
    <col min="14866" max="14866" width="15.42578125" style="1" customWidth="1"/>
    <col min="14867" max="14867" width="8.140625" style="1" customWidth="1"/>
    <col min="14868" max="14868" width="12.42578125" style="1" customWidth="1"/>
    <col min="14869" max="14869" width="8" style="1" customWidth="1"/>
    <col min="14870" max="14870" width="13.5703125" style="1" customWidth="1"/>
    <col min="14871" max="14871" width="14.85546875" style="1" customWidth="1"/>
    <col min="14872" max="14872" width="5.85546875" style="1" customWidth="1"/>
    <col min="14873" max="14873" width="16.5703125" style="1" customWidth="1"/>
    <col min="14874" max="15105" width="9.140625" style="1"/>
    <col min="15106" max="15106" width="0" style="1" hidden="1" customWidth="1"/>
    <col min="15107" max="15107" width="5.28515625" style="1" customWidth="1"/>
    <col min="15108" max="15108" width="35.28515625" style="1" customWidth="1"/>
    <col min="15109" max="15109" width="9.85546875" style="1" customWidth="1"/>
    <col min="15110" max="15110" width="8.140625" style="1" customWidth="1"/>
    <col min="15111" max="15111" width="18.28515625" style="1" customWidth="1"/>
    <col min="15112" max="15112" width="16.7109375" style="1" customWidth="1"/>
    <col min="15113" max="15113" width="15.140625" style="1" customWidth="1"/>
    <col min="15114" max="15114" width="6.85546875" style="1" customWidth="1"/>
    <col min="15115" max="15116" width="14.28515625" style="1" customWidth="1"/>
    <col min="15117" max="15117" width="9.140625" style="1" customWidth="1"/>
    <col min="15118" max="15118" width="15.140625" style="1" customWidth="1"/>
    <col min="15119" max="15119" width="14.7109375" style="1" customWidth="1"/>
    <col min="15120" max="15120" width="8" style="1" customWidth="1"/>
    <col min="15121" max="15121" width="8.42578125" style="1" customWidth="1"/>
    <col min="15122" max="15122" width="15.42578125" style="1" customWidth="1"/>
    <col min="15123" max="15123" width="8.140625" style="1" customWidth="1"/>
    <col min="15124" max="15124" width="12.42578125" style="1" customWidth="1"/>
    <col min="15125" max="15125" width="8" style="1" customWidth="1"/>
    <col min="15126" max="15126" width="13.5703125" style="1" customWidth="1"/>
    <col min="15127" max="15127" width="14.85546875" style="1" customWidth="1"/>
    <col min="15128" max="15128" width="5.85546875" style="1" customWidth="1"/>
    <col min="15129" max="15129" width="16.5703125" style="1" customWidth="1"/>
    <col min="15130" max="15361" width="9.140625" style="1"/>
    <col min="15362" max="15362" width="0" style="1" hidden="1" customWidth="1"/>
    <col min="15363" max="15363" width="5.28515625" style="1" customWidth="1"/>
    <col min="15364" max="15364" width="35.28515625" style="1" customWidth="1"/>
    <col min="15365" max="15365" width="9.85546875" style="1" customWidth="1"/>
    <col min="15366" max="15366" width="8.140625" style="1" customWidth="1"/>
    <col min="15367" max="15367" width="18.28515625" style="1" customWidth="1"/>
    <col min="15368" max="15368" width="16.7109375" style="1" customWidth="1"/>
    <col min="15369" max="15369" width="15.140625" style="1" customWidth="1"/>
    <col min="15370" max="15370" width="6.85546875" style="1" customWidth="1"/>
    <col min="15371" max="15372" width="14.28515625" style="1" customWidth="1"/>
    <col min="15373" max="15373" width="9.140625" style="1" customWidth="1"/>
    <col min="15374" max="15374" width="15.140625" style="1" customWidth="1"/>
    <col min="15375" max="15375" width="14.7109375" style="1" customWidth="1"/>
    <col min="15376" max="15376" width="8" style="1" customWidth="1"/>
    <col min="15377" max="15377" width="8.42578125" style="1" customWidth="1"/>
    <col min="15378" max="15378" width="15.42578125" style="1" customWidth="1"/>
    <col min="15379" max="15379" width="8.140625" style="1" customWidth="1"/>
    <col min="15380" max="15380" width="12.42578125" style="1" customWidth="1"/>
    <col min="15381" max="15381" width="8" style="1" customWidth="1"/>
    <col min="15382" max="15382" width="13.5703125" style="1" customWidth="1"/>
    <col min="15383" max="15383" width="14.85546875" style="1" customWidth="1"/>
    <col min="15384" max="15384" width="5.85546875" style="1" customWidth="1"/>
    <col min="15385" max="15385" width="16.5703125" style="1" customWidth="1"/>
    <col min="15386" max="15617" width="9.140625" style="1"/>
    <col min="15618" max="15618" width="0" style="1" hidden="1" customWidth="1"/>
    <col min="15619" max="15619" width="5.28515625" style="1" customWidth="1"/>
    <col min="15620" max="15620" width="35.28515625" style="1" customWidth="1"/>
    <col min="15621" max="15621" width="9.85546875" style="1" customWidth="1"/>
    <col min="15622" max="15622" width="8.140625" style="1" customWidth="1"/>
    <col min="15623" max="15623" width="18.28515625" style="1" customWidth="1"/>
    <col min="15624" max="15624" width="16.7109375" style="1" customWidth="1"/>
    <col min="15625" max="15625" width="15.140625" style="1" customWidth="1"/>
    <col min="15626" max="15626" width="6.85546875" style="1" customWidth="1"/>
    <col min="15627" max="15628" width="14.28515625" style="1" customWidth="1"/>
    <col min="15629" max="15629" width="9.140625" style="1" customWidth="1"/>
    <col min="15630" max="15630" width="15.140625" style="1" customWidth="1"/>
    <col min="15631" max="15631" width="14.7109375" style="1" customWidth="1"/>
    <col min="15632" max="15632" width="8" style="1" customWidth="1"/>
    <col min="15633" max="15633" width="8.42578125" style="1" customWidth="1"/>
    <col min="15634" max="15634" width="15.42578125" style="1" customWidth="1"/>
    <col min="15635" max="15635" width="8.140625" style="1" customWidth="1"/>
    <col min="15636" max="15636" width="12.42578125" style="1" customWidth="1"/>
    <col min="15637" max="15637" width="8" style="1" customWidth="1"/>
    <col min="15638" max="15638" width="13.5703125" style="1" customWidth="1"/>
    <col min="15639" max="15639" width="14.85546875" style="1" customWidth="1"/>
    <col min="15640" max="15640" width="5.85546875" style="1" customWidth="1"/>
    <col min="15641" max="15641" width="16.5703125" style="1" customWidth="1"/>
    <col min="15642" max="15873" width="9.140625" style="1"/>
    <col min="15874" max="15874" width="0" style="1" hidden="1" customWidth="1"/>
    <col min="15875" max="15875" width="5.28515625" style="1" customWidth="1"/>
    <col min="15876" max="15876" width="35.28515625" style="1" customWidth="1"/>
    <col min="15877" max="15877" width="9.85546875" style="1" customWidth="1"/>
    <col min="15878" max="15878" width="8.140625" style="1" customWidth="1"/>
    <col min="15879" max="15879" width="18.28515625" style="1" customWidth="1"/>
    <col min="15880" max="15880" width="16.7109375" style="1" customWidth="1"/>
    <col min="15881" max="15881" width="15.140625" style="1" customWidth="1"/>
    <col min="15882" max="15882" width="6.85546875" style="1" customWidth="1"/>
    <col min="15883" max="15884" width="14.28515625" style="1" customWidth="1"/>
    <col min="15885" max="15885" width="9.140625" style="1" customWidth="1"/>
    <col min="15886" max="15886" width="15.140625" style="1" customWidth="1"/>
    <col min="15887" max="15887" width="14.7109375" style="1" customWidth="1"/>
    <col min="15888" max="15888" width="8" style="1" customWidth="1"/>
    <col min="15889" max="15889" width="8.42578125" style="1" customWidth="1"/>
    <col min="15890" max="15890" width="15.42578125" style="1" customWidth="1"/>
    <col min="15891" max="15891" width="8.140625" style="1" customWidth="1"/>
    <col min="15892" max="15892" width="12.42578125" style="1" customWidth="1"/>
    <col min="15893" max="15893" width="8" style="1" customWidth="1"/>
    <col min="15894" max="15894" width="13.5703125" style="1" customWidth="1"/>
    <col min="15895" max="15895" width="14.85546875" style="1" customWidth="1"/>
    <col min="15896" max="15896" width="5.85546875" style="1" customWidth="1"/>
    <col min="15897" max="15897" width="16.5703125" style="1" customWidth="1"/>
    <col min="15898" max="16129" width="9.140625" style="1"/>
    <col min="16130" max="16130" width="0" style="1" hidden="1" customWidth="1"/>
    <col min="16131" max="16131" width="5.28515625" style="1" customWidth="1"/>
    <col min="16132" max="16132" width="35.28515625" style="1" customWidth="1"/>
    <col min="16133" max="16133" width="9.85546875" style="1" customWidth="1"/>
    <col min="16134" max="16134" width="8.140625" style="1" customWidth="1"/>
    <col min="16135" max="16135" width="18.28515625" style="1" customWidth="1"/>
    <col min="16136" max="16136" width="16.7109375" style="1" customWidth="1"/>
    <col min="16137" max="16137" width="15.140625" style="1" customWidth="1"/>
    <col min="16138" max="16138" width="6.85546875" style="1" customWidth="1"/>
    <col min="16139" max="16140" width="14.28515625" style="1" customWidth="1"/>
    <col min="16141" max="16141" width="9.140625" style="1" customWidth="1"/>
    <col min="16142" max="16142" width="15.140625" style="1" customWidth="1"/>
    <col min="16143" max="16143" width="14.7109375" style="1" customWidth="1"/>
    <col min="16144" max="16144" width="8" style="1" customWidth="1"/>
    <col min="16145" max="16145" width="8.42578125" style="1" customWidth="1"/>
    <col min="16146" max="16146" width="15.42578125" style="1" customWidth="1"/>
    <col min="16147" max="16147" width="8.140625" style="1" customWidth="1"/>
    <col min="16148" max="16148" width="12.42578125" style="1" customWidth="1"/>
    <col min="16149" max="16149" width="8" style="1" customWidth="1"/>
    <col min="16150" max="16150" width="13.5703125" style="1" customWidth="1"/>
    <col min="16151" max="16151" width="14.85546875" style="1" customWidth="1"/>
    <col min="16152" max="16152" width="5.85546875" style="1" customWidth="1"/>
    <col min="16153" max="16153" width="16.5703125" style="1" customWidth="1"/>
    <col min="16154" max="16384" width="9.140625" style="1"/>
  </cols>
  <sheetData>
    <row r="1" spans="1:50" ht="20.25" customHeight="1">
      <c r="A1" s="1"/>
      <c r="C1" s="470"/>
      <c r="D1" s="470"/>
      <c r="E1" s="2"/>
      <c r="F1" s="3"/>
      <c r="G1" s="361"/>
      <c r="H1" s="2"/>
      <c r="I1" s="4"/>
      <c r="J1" s="2"/>
      <c r="K1" s="2"/>
      <c r="L1" s="5"/>
      <c r="N1" s="1"/>
      <c r="O1" s="1"/>
      <c r="P1" s="7"/>
      <c r="Q1" s="8"/>
      <c r="R1" s="7"/>
      <c r="S1" s="7" t="s">
        <v>0</v>
      </c>
      <c r="T1" s="7"/>
      <c r="U1" s="1"/>
      <c r="V1" s="9"/>
      <c r="W1" s="7"/>
      <c r="X1" s="10"/>
      <c r="Y1" s="10"/>
    </row>
    <row r="2" spans="1:50" ht="18" customHeight="1">
      <c r="B2" s="12"/>
      <c r="C2" s="13"/>
      <c r="D2" s="14"/>
      <c r="E2" s="13"/>
      <c r="G2" s="361"/>
      <c r="H2" s="2"/>
      <c r="I2" s="4"/>
      <c r="J2" s="2"/>
      <c r="K2" s="2"/>
      <c r="L2" s="5"/>
      <c r="N2" s="1"/>
      <c r="O2" s="1"/>
      <c r="P2" s="471" t="s">
        <v>1</v>
      </c>
      <c r="Q2" s="471"/>
      <c r="R2" s="471"/>
      <c r="S2" s="471"/>
      <c r="T2" s="471"/>
      <c r="U2" s="471"/>
      <c r="V2" s="8"/>
      <c r="W2" s="7"/>
      <c r="X2" s="16" t="s">
        <v>2</v>
      </c>
      <c r="Y2" s="10"/>
    </row>
    <row r="3" spans="1:50" ht="27.75" customHeight="1">
      <c r="B3" s="17"/>
      <c r="C3" s="17"/>
      <c r="D3" s="18"/>
      <c r="E3" s="17"/>
      <c r="F3" s="19"/>
      <c r="I3" s="4"/>
      <c r="J3" s="2"/>
      <c r="K3" s="2"/>
      <c r="L3" s="5"/>
      <c r="N3" s="1"/>
      <c r="O3" s="1"/>
      <c r="P3" s="7"/>
      <c r="Q3" s="8"/>
      <c r="R3" s="7"/>
      <c r="S3" s="21" t="s">
        <v>3</v>
      </c>
      <c r="T3" s="8"/>
      <c r="U3" s="20"/>
      <c r="V3" s="22" t="s">
        <v>4</v>
      </c>
      <c r="W3" s="23"/>
      <c r="X3" s="16">
        <v>301017</v>
      </c>
      <c r="Y3" s="10"/>
    </row>
    <row r="4" spans="1:50" ht="27.6" customHeight="1">
      <c r="B4" s="13"/>
      <c r="C4" s="13"/>
      <c r="D4" s="14"/>
      <c r="E4" s="24"/>
      <c r="F4" s="25"/>
      <c r="G4" s="363"/>
      <c r="H4" s="472" t="s">
        <v>5</v>
      </c>
      <c r="I4" s="472"/>
      <c r="J4" s="472"/>
      <c r="K4" s="472"/>
      <c r="L4" s="472"/>
      <c r="M4" s="472"/>
      <c r="N4" s="472"/>
      <c r="O4" s="472"/>
      <c r="P4" s="21"/>
      <c r="Q4" s="22"/>
      <c r="R4" s="21"/>
      <c r="S4" s="7"/>
      <c r="T4" s="26"/>
      <c r="U4" s="27"/>
      <c r="V4" s="26" t="s">
        <v>6</v>
      </c>
      <c r="W4" s="28"/>
      <c r="X4" s="29">
        <v>48251680</v>
      </c>
      <c r="Y4" s="339"/>
    </row>
    <row r="5" spans="1:50" ht="33.6" customHeight="1">
      <c r="B5" s="30"/>
      <c r="C5" s="30"/>
      <c r="D5" s="30"/>
      <c r="E5" s="30"/>
      <c r="F5" s="30"/>
      <c r="G5" s="364"/>
      <c r="H5" s="472"/>
      <c r="I5" s="472"/>
      <c r="J5" s="472"/>
      <c r="K5" s="472"/>
      <c r="L5" s="472"/>
      <c r="M5" s="472"/>
      <c r="N5" s="472"/>
      <c r="O5" s="472"/>
      <c r="P5" s="31"/>
      <c r="Q5" s="32"/>
      <c r="R5" s="31"/>
      <c r="S5" s="33"/>
      <c r="T5" s="26"/>
      <c r="U5" s="27"/>
      <c r="V5" s="26" t="s">
        <v>7</v>
      </c>
      <c r="W5" s="34"/>
      <c r="X5" s="29">
        <v>60704000</v>
      </c>
      <c r="Y5" s="339"/>
    </row>
    <row r="6" spans="1:50" ht="18" customHeight="1" thickBot="1">
      <c r="A6" s="1"/>
      <c r="B6" s="30"/>
      <c r="C6" s="30"/>
      <c r="D6" s="30"/>
      <c r="E6" s="30"/>
      <c r="F6" s="30"/>
      <c r="G6" s="364"/>
      <c r="H6" s="473" t="s">
        <v>8</v>
      </c>
      <c r="I6" s="473"/>
      <c r="J6" s="473"/>
      <c r="K6" s="473"/>
      <c r="L6" s="473"/>
      <c r="M6" s="473"/>
      <c r="N6" s="473"/>
      <c r="O6" s="35" t="s">
        <v>9</v>
      </c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</row>
    <row r="7" spans="1:50" ht="18" customHeight="1">
      <c r="A7" s="37"/>
      <c r="E7" s="13"/>
      <c r="F7" s="39"/>
      <c r="H7" s="473" t="s">
        <v>10</v>
      </c>
      <c r="I7" s="473"/>
      <c r="J7" s="473"/>
      <c r="K7" s="473"/>
      <c r="L7" s="473"/>
      <c r="M7" s="473"/>
      <c r="N7" s="473"/>
      <c r="O7" s="454" t="s">
        <v>128</v>
      </c>
      <c r="P7" s="454"/>
      <c r="Q7" s="454"/>
      <c r="R7" s="454"/>
      <c r="S7" s="454"/>
      <c r="T7" s="454"/>
      <c r="U7" s="454"/>
      <c r="V7" s="36"/>
      <c r="W7" s="36"/>
      <c r="X7" s="36"/>
      <c r="Y7" s="36"/>
      <c r="Z7" s="36"/>
      <c r="AA7" s="36"/>
      <c r="AB7" s="36"/>
      <c r="AC7" s="36"/>
      <c r="AD7" s="36"/>
      <c r="AE7" s="40" t="s">
        <v>11</v>
      </c>
      <c r="AF7" s="41"/>
      <c r="AG7" s="41"/>
      <c r="AH7" s="42" t="s">
        <v>12</v>
      </c>
      <c r="AI7" s="41"/>
      <c r="AJ7" s="41"/>
      <c r="AK7" s="41"/>
      <c r="AL7" s="41"/>
      <c r="AM7" s="41"/>
      <c r="AN7" s="41"/>
      <c r="AO7" s="36"/>
      <c r="AP7" s="43" t="s">
        <v>13</v>
      </c>
      <c r="AQ7" s="44"/>
      <c r="AR7" s="44"/>
      <c r="AS7" s="36"/>
      <c r="AT7" s="36"/>
      <c r="AU7" s="40" t="s">
        <v>14</v>
      </c>
      <c r="AV7" s="41"/>
      <c r="AW7" s="41"/>
      <c r="AX7" s="41"/>
    </row>
    <row r="8" spans="1:50" ht="18" customHeight="1">
      <c r="A8" s="1"/>
      <c r="E8" s="13"/>
      <c r="F8" s="39"/>
      <c r="H8" s="39"/>
      <c r="I8" s="39"/>
      <c r="J8" s="39"/>
      <c r="K8" s="39"/>
      <c r="L8" s="39"/>
      <c r="M8" s="39"/>
      <c r="N8" s="39"/>
      <c r="O8" s="35" t="s">
        <v>15</v>
      </c>
      <c r="P8" s="45"/>
      <c r="Q8" s="45"/>
      <c r="R8" s="45"/>
      <c r="S8" s="46">
        <f>D66</f>
        <v>62.25</v>
      </c>
      <c r="T8" s="454" t="s">
        <v>16</v>
      </c>
      <c r="U8" s="454"/>
      <c r="V8" s="36"/>
      <c r="W8" s="36"/>
      <c r="X8" s="36"/>
      <c r="Y8" s="36"/>
      <c r="Z8" s="36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2" t="s">
        <v>16</v>
      </c>
      <c r="AU8" s="36"/>
      <c r="AV8" s="36"/>
      <c r="AW8" s="36"/>
      <c r="AX8" s="36"/>
    </row>
    <row r="9" spans="1:50" ht="18" customHeight="1">
      <c r="A9" s="1"/>
      <c r="E9" s="48" t="s">
        <v>17</v>
      </c>
      <c r="F9" s="49" t="s">
        <v>18</v>
      </c>
      <c r="G9" s="365"/>
      <c r="H9" s="50"/>
      <c r="I9" s="39" t="s">
        <v>19</v>
      </c>
      <c r="J9" s="39" t="s">
        <v>118</v>
      </c>
      <c r="K9" s="50" t="s">
        <v>124</v>
      </c>
      <c r="L9" s="50"/>
      <c r="M9" s="51" t="s">
        <v>122</v>
      </c>
      <c r="N9" s="39"/>
      <c r="O9" s="13" t="s">
        <v>20</v>
      </c>
      <c r="P9" s="13"/>
      <c r="Q9" s="14"/>
      <c r="R9" s="24"/>
      <c r="S9" s="455">
        <f>V74</f>
        <v>2485190.8189052334</v>
      </c>
      <c r="T9" s="455"/>
      <c r="U9" s="1"/>
      <c r="V9" s="52"/>
      <c r="W9" s="1"/>
    </row>
    <row r="10" spans="1:50" ht="18" customHeight="1">
      <c r="A10" s="1"/>
      <c r="E10" s="13"/>
      <c r="F10" s="39"/>
      <c r="H10" s="39"/>
      <c r="I10" s="39"/>
      <c r="J10" s="39"/>
      <c r="K10" s="39"/>
      <c r="L10" s="39"/>
      <c r="M10" s="39"/>
      <c r="N10" s="39"/>
      <c r="O10" s="456" t="s">
        <v>21</v>
      </c>
      <c r="P10" s="456"/>
      <c r="Q10" s="456"/>
      <c r="R10" s="456"/>
      <c r="S10" s="456"/>
      <c r="T10" s="456"/>
      <c r="U10" s="456"/>
      <c r="V10" s="456"/>
      <c r="W10" s="456"/>
      <c r="X10" s="456"/>
      <c r="Y10" s="336"/>
    </row>
    <row r="11" spans="1:50" ht="6.75" customHeight="1" thickBot="1">
      <c r="A11" s="1"/>
      <c r="E11" s="13"/>
      <c r="F11" s="39"/>
      <c r="H11" s="39"/>
      <c r="I11" s="39"/>
      <c r="J11" s="39"/>
      <c r="K11" s="39"/>
      <c r="L11" s="39"/>
      <c r="M11" s="39"/>
      <c r="N11" s="39"/>
      <c r="O11" s="54"/>
      <c r="P11" s="54"/>
      <c r="Q11" s="54"/>
      <c r="R11" s="54"/>
      <c r="S11" s="54"/>
      <c r="T11" s="54"/>
      <c r="U11" s="1"/>
      <c r="V11" s="52"/>
      <c r="W11" s="1"/>
    </row>
    <row r="12" spans="1:50" s="26" customFormat="1" ht="25.9" customHeight="1">
      <c r="B12" s="460" t="s">
        <v>22</v>
      </c>
      <c r="C12" s="462" t="s">
        <v>23</v>
      </c>
      <c r="D12" s="464" t="s">
        <v>24</v>
      </c>
      <c r="E12" s="462" t="s">
        <v>25</v>
      </c>
      <c r="F12" s="462" t="s">
        <v>26</v>
      </c>
      <c r="G12" s="465" t="s">
        <v>27</v>
      </c>
      <c r="H12" s="462" t="s">
        <v>28</v>
      </c>
      <c r="I12" s="462" t="s">
        <v>29</v>
      </c>
      <c r="J12" s="462"/>
      <c r="K12" s="462"/>
      <c r="L12" s="462"/>
      <c r="M12" s="462"/>
      <c r="N12" s="462"/>
      <c r="O12" s="462"/>
      <c r="P12" s="462"/>
      <c r="Q12" s="462"/>
      <c r="R12" s="462"/>
      <c r="S12" s="462"/>
      <c r="T12" s="462"/>
      <c r="U12" s="462"/>
      <c r="V12" s="464" t="s">
        <v>30</v>
      </c>
      <c r="W12" s="462" t="s">
        <v>31</v>
      </c>
      <c r="X12" s="467"/>
      <c r="Y12" s="346"/>
    </row>
    <row r="13" spans="1:50" s="26" customFormat="1" ht="27.75" customHeight="1">
      <c r="B13" s="461"/>
      <c r="C13" s="463"/>
      <c r="D13" s="457"/>
      <c r="E13" s="463"/>
      <c r="F13" s="463"/>
      <c r="G13" s="466"/>
      <c r="H13" s="463"/>
      <c r="I13" s="457" t="s">
        <v>32</v>
      </c>
      <c r="J13" s="468" t="s">
        <v>33</v>
      </c>
      <c r="K13" s="457" t="s">
        <v>34</v>
      </c>
      <c r="L13" s="469" t="s">
        <v>35</v>
      </c>
      <c r="M13" s="469"/>
      <c r="N13" s="457" t="s">
        <v>116</v>
      </c>
      <c r="O13" s="458">
        <v>0.1</v>
      </c>
      <c r="P13" s="459" t="s">
        <v>119</v>
      </c>
      <c r="Q13" s="457" t="s">
        <v>123</v>
      </c>
      <c r="R13" s="457"/>
      <c r="S13" s="457" t="s">
        <v>37</v>
      </c>
      <c r="T13" s="436" t="s">
        <v>38</v>
      </c>
      <c r="U13" s="436"/>
      <c r="V13" s="457"/>
      <c r="W13" s="452" t="s">
        <v>39</v>
      </c>
      <c r="X13" s="453" t="s">
        <v>40</v>
      </c>
      <c r="Y13" s="340"/>
    </row>
    <row r="14" spans="1:50" s="26" customFormat="1" ht="45" customHeight="1">
      <c r="B14" s="461"/>
      <c r="C14" s="463"/>
      <c r="D14" s="457"/>
      <c r="E14" s="463"/>
      <c r="F14" s="463"/>
      <c r="G14" s="466"/>
      <c r="H14" s="463"/>
      <c r="I14" s="457"/>
      <c r="J14" s="468"/>
      <c r="K14" s="457"/>
      <c r="L14" s="55" t="s">
        <v>32</v>
      </c>
      <c r="M14" s="56" t="s">
        <v>41</v>
      </c>
      <c r="N14" s="457"/>
      <c r="O14" s="458"/>
      <c r="P14" s="459"/>
      <c r="Q14" s="457"/>
      <c r="R14" s="457"/>
      <c r="S14" s="457"/>
      <c r="T14" s="436"/>
      <c r="U14" s="436"/>
      <c r="V14" s="457"/>
      <c r="W14" s="452"/>
      <c r="X14" s="453"/>
      <c r="Y14" s="344" t="s">
        <v>121</v>
      </c>
    </row>
    <row r="15" spans="1:50" s="57" customFormat="1" ht="16.5" customHeight="1" thickBot="1">
      <c r="B15" s="58">
        <v>1</v>
      </c>
      <c r="C15" s="59">
        <v>2</v>
      </c>
      <c r="D15" s="60">
        <v>3</v>
      </c>
      <c r="E15" s="59">
        <v>4</v>
      </c>
      <c r="F15" s="59">
        <v>5</v>
      </c>
      <c r="G15" s="366">
        <v>6</v>
      </c>
      <c r="H15" s="59">
        <v>7</v>
      </c>
      <c r="I15" s="428">
        <v>8</v>
      </c>
      <c r="J15" s="428"/>
      <c r="K15" s="59">
        <v>9</v>
      </c>
      <c r="L15" s="428">
        <v>10</v>
      </c>
      <c r="M15" s="428"/>
      <c r="N15" s="59">
        <v>11</v>
      </c>
      <c r="O15" s="59">
        <v>12</v>
      </c>
      <c r="P15" s="59">
        <v>13</v>
      </c>
      <c r="Q15" s="59">
        <v>14</v>
      </c>
      <c r="R15" s="428">
        <v>15</v>
      </c>
      <c r="S15" s="428"/>
      <c r="T15" s="429">
        <v>16</v>
      </c>
      <c r="U15" s="430"/>
      <c r="V15" s="59">
        <v>17</v>
      </c>
      <c r="W15" s="428">
        <v>18</v>
      </c>
      <c r="X15" s="431"/>
      <c r="Y15" s="347">
        <v>19</v>
      </c>
    </row>
    <row r="16" spans="1:50" s="27" customFormat="1" ht="34.5" customHeight="1">
      <c r="B16" s="61" t="s">
        <v>42</v>
      </c>
      <c r="C16" s="62" t="s">
        <v>43</v>
      </c>
      <c r="D16" s="63"/>
      <c r="E16" s="64"/>
      <c r="F16" s="65"/>
      <c r="G16" s="367"/>
      <c r="H16" s="66"/>
      <c r="I16" s="67"/>
      <c r="J16" s="68"/>
      <c r="K16" s="69"/>
      <c r="L16" s="70"/>
      <c r="M16" s="66"/>
      <c r="N16" s="68"/>
      <c r="O16" s="68"/>
      <c r="P16" s="71"/>
      <c r="Q16" s="69"/>
      <c r="R16" s="72"/>
      <c r="S16" s="69"/>
      <c r="T16" s="71"/>
      <c r="U16" s="71"/>
      <c r="V16" s="69"/>
      <c r="W16" s="65"/>
      <c r="X16" s="73"/>
      <c r="Y16" s="348"/>
    </row>
    <row r="17" spans="1:25" s="27" customFormat="1" ht="25.15" customHeight="1">
      <c r="B17" s="74">
        <v>1</v>
      </c>
      <c r="C17" s="75" t="s">
        <v>44</v>
      </c>
      <c r="D17" s="76">
        <v>1</v>
      </c>
      <c r="E17" s="77">
        <v>40</v>
      </c>
      <c r="F17" s="78"/>
      <c r="G17" s="293">
        <v>29885</v>
      </c>
      <c r="H17" s="80">
        <f>D17*G17</f>
        <v>29885</v>
      </c>
      <c r="I17" s="81"/>
      <c r="J17" s="82">
        <f>H17*I17</f>
        <v>0</v>
      </c>
      <c r="K17" s="76">
        <f>J17+H17</f>
        <v>29885</v>
      </c>
      <c r="L17" s="83">
        <v>0.2</v>
      </c>
      <c r="M17" s="79">
        <f>H17*L17</f>
        <v>5977</v>
      </c>
      <c r="N17" s="82">
        <f>(H17+J17)*0.15</f>
        <v>4482.75</v>
      </c>
      <c r="O17" s="82"/>
      <c r="P17" s="82"/>
      <c r="Q17" s="76"/>
      <c r="R17" s="84">
        <v>0.1</v>
      </c>
      <c r="S17" s="76">
        <f>G17*0.1</f>
        <v>2988.5</v>
      </c>
      <c r="T17" s="85"/>
      <c r="U17" s="86"/>
      <c r="V17" s="76">
        <f>K17+M17+N17+O17+P17+Q17+S17+U17</f>
        <v>43333.25</v>
      </c>
      <c r="W17" s="78"/>
      <c r="X17" s="87"/>
      <c r="Y17" s="349"/>
    </row>
    <row r="18" spans="1:25" ht="25.15" customHeight="1">
      <c r="B18" s="74">
        <v>2</v>
      </c>
      <c r="C18" s="88" t="s">
        <v>45</v>
      </c>
      <c r="D18" s="76">
        <v>1</v>
      </c>
      <c r="E18" s="77">
        <v>40</v>
      </c>
      <c r="F18" s="78"/>
      <c r="G18" s="293">
        <v>26896</v>
      </c>
      <c r="H18" s="80">
        <f>D18*G18</f>
        <v>26896</v>
      </c>
      <c r="I18" s="89"/>
      <c r="J18" s="82">
        <f>H18*I18</f>
        <v>0</v>
      </c>
      <c r="K18" s="76">
        <f>J18+H18</f>
        <v>26896</v>
      </c>
      <c r="L18" s="83">
        <v>0.2</v>
      </c>
      <c r="M18" s="79">
        <f>H18*L18</f>
        <v>5379.2000000000007</v>
      </c>
      <c r="N18" s="82"/>
      <c r="O18" s="82"/>
      <c r="P18" s="82"/>
      <c r="Q18" s="76"/>
      <c r="R18" s="90"/>
      <c r="S18" s="76"/>
      <c r="T18" s="86"/>
      <c r="U18" s="86"/>
      <c r="V18" s="76">
        <f>K18+M18+N18+O18+P18+Q18+S18</f>
        <v>32275.200000000001</v>
      </c>
      <c r="W18" s="91"/>
      <c r="X18" s="92"/>
      <c r="Y18" s="348"/>
    </row>
    <row r="19" spans="1:25" ht="51.6" customHeight="1" thickBot="1">
      <c r="B19" s="74">
        <v>3</v>
      </c>
      <c r="C19" s="88" t="s">
        <v>46</v>
      </c>
      <c r="D19" s="76">
        <v>1</v>
      </c>
      <c r="E19" s="77">
        <v>40</v>
      </c>
      <c r="F19" s="78"/>
      <c r="G19" s="293">
        <v>26896</v>
      </c>
      <c r="H19" s="80">
        <f>D19*G19</f>
        <v>26896</v>
      </c>
      <c r="I19" s="89"/>
      <c r="J19" s="82">
        <f>H19*I19</f>
        <v>0</v>
      </c>
      <c r="K19" s="76">
        <f>J19+H19</f>
        <v>26896</v>
      </c>
      <c r="L19" s="83">
        <v>0.2</v>
      </c>
      <c r="M19" s="79">
        <f>H19*L19</f>
        <v>5379.2000000000007</v>
      </c>
      <c r="N19" s="82"/>
      <c r="O19" s="82"/>
      <c r="P19" s="82"/>
      <c r="Q19" s="76"/>
      <c r="R19" s="90"/>
      <c r="S19" s="76"/>
      <c r="T19" s="86"/>
      <c r="U19" s="86"/>
      <c r="V19" s="76">
        <f>K19+M19+N19+O19+P19+Q19+S19</f>
        <v>32275.200000000001</v>
      </c>
      <c r="W19" s="91"/>
      <c r="X19" s="92"/>
      <c r="Y19" s="348"/>
    </row>
    <row r="20" spans="1:25" ht="36" customHeight="1" thickBot="1">
      <c r="B20" s="93"/>
      <c r="C20" s="94" t="s">
        <v>47</v>
      </c>
      <c r="D20" s="95">
        <f>SUM(D17:D19)</f>
        <v>3</v>
      </c>
      <c r="E20" s="96"/>
      <c r="F20" s="97"/>
      <c r="G20" s="368"/>
      <c r="H20" s="95">
        <f>SUM(H17:H19)</f>
        <v>83677</v>
      </c>
      <c r="I20" s="95"/>
      <c r="J20" s="95">
        <f>SUM(J17:J19)</f>
        <v>0</v>
      </c>
      <c r="K20" s="95">
        <f>SUM(K17:K19)</f>
        <v>83677</v>
      </c>
      <c r="L20" s="95"/>
      <c r="M20" s="95">
        <f>SUM(M17:M19)</f>
        <v>16735.400000000001</v>
      </c>
      <c r="N20" s="95">
        <f>SUM(N17:N19)</f>
        <v>4482.75</v>
      </c>
      <c r="O20" s="95"/>
      <c r="P20" s="95"/>
      <c r="Q20" s="95"/>
      <c r="R20" s="95"/>
      <c r="S20" s="95"/>
      <c r="T20" s="95"/>
      <c r="U20" s="95"/>
      <c r="V20" s="95">
        <f>SUM(V17:V19)</f>
        <v>107883.65</v>
      </c>
      <c r="W20" s="95"/>
      <c r="X20" s="98"/>
      <c r="Y20" s="348"/>
    </row>
    <row r="21" spans="1:25" s="13" customFormat="1" ht="25.5" customHeight="1">
      <c r="A21" s="99"/>
      <c r="B21" s="100" t="s">
        <v>48</v>
      </c>
      <c r="C21" s="449" t="s">
        <v>49</v>
      </c>
      <c r="D21" s="450"/>
      <c r="E21" s="450"/>
      <c r="F21" s="450"/>
      <c r="G21" s="451"/>
      <c r="H21" s="101"/>
      <c r="I21" s="102"/>
      <c r="J21" s="103"/>
      <c r="K21" s="104"/>
      <c r="L21" s="72"/>
      <c r="M21" s="101"/>
      <c r="N21" s="104"/>
      <c r="O21" s="105"/>
      <c r="P21" s="103"/>
      <c r="Q21" s="104"/>
      <c r="R21" s="106"/>
      <c r="S21" s="102"/>
      <c r="T21" s="103"/>
      <c r="U21" s="71"/>
      <c r="V21" s="104"/>
      <c r="W21" s="107"/>
      <c r="X21" s="108"/>
      <c r="Y21" s="350"/>
    </row>
    <row r="22" spans="1:25" s="13" customFormat="1" ht="26.45" customHeight="1">
      <c r="A22" s="99"/>
      <c r="B22" s="109"/>
      <c r="C22" s="110" t="s">
        <v>50</v>
      </c>
      <c r="D22" s="111"/>
      <c r="E22" s="111"/>
      <c r="F22" s="112"/>
      <c r="G22" s="369"/>
      <c r="H22" s="113"/>
      <c r="I22" s="114"/>
      <c r="J22" s="115"/>
      <c r="K22" s="116"/>
      <c r="L22" s="84"/>
      <c r="M22" s="113"/>
      <c r="N22" s="116"/>
      <c r="O22" s="117"/>
      <c r="P22" s="115"/>
      <c r="Q22" s="116"/>
      <c r="R22" s="118"/>
      <c r="S22" s="114"/>
      <c r="T22" s="115"/>
      <c r="U22" s="86"/>
      <c r="V22" s="116"/>
      <c r="W22" s="119"/>
      <c r="X22" s="120"/>
      <c r="Y22" s="350"/>
    </row>
    <row r="23" spans="1:25" s="253" customFormat="1" ht="16.5" customHeight="1">
      <c r="A23" s="290"/>
      <c r="B23" s="291">
        <v>1</v>
      </c>
      <c r="C23" s="292" t="s">
        <v>51</v>
      </c>
      <c r="D23" s="256">
        <v>1</v>
      </c>
      <c r="E23" s="257">
        <v>36</v>
      </c>
      <c r="F23" s="258" t="s">
        <v>52</v>
      </c>
      <c r="G23" s="293">
        <v>17240</v>
      </c>
      <c r="H23" s="259">
        <f t="shared" ref="H23:H33" si="0">D23*G23</f>
        <v>17240</v>
      </c>
      <c r="I23" s="260">
        <v>0.25</v>
      </c>
      <c r="J23" s="261">
        <f>H23*I23</f>
        <v>4310</v>
      </c>
      <c r="K23" s="256">
        <f>H23+J23</f>
        <v>21550</v>
      </c>
      <c r="L23" s="262">
        <v>0.2</v>
      </c>
      <c r="M23" s="259">
        <f>H23*L23</f>
        <v>3448</v>
      </c>
      <c r="N23" s="256">
        <f>H23*15%</f>
        <v>2586</v>
      </c>
      <c r="O23" s="263"/>
      <c r="P23" s="261"/>
      <c r="Q23" s="256"/>
      <c r="R23" s="264"/>
      <c r="S23" s="268"/>
      <c r="T23" s="378">
        <v>0.15</v>
      </c>
      <c r="U23" s="261">
        <f>(H23)*T23</f>
        <v>2586</v>
      </c>
      <c r="V23" s="334">
        <f>K23+M23+U23+Q23+S23+N23</f>
        <v>30170</v>
      </c>
      <c r="W23" s="294"/>
      <c r="X23" s="265"/>
      <c r="Y23" s="351"/>
    </row>
    <row r="24" spans="1:25" s="253" customFormat="1" ht="16.5" customHeight="1">
      <c r="B24" s="291">
        <v>2</v>
      </c>
      <c r="C24" s="295" t="s">
        <v>53</v>
      </c>
      <c r="D24" s="256">
        <v>2</v>
      </c>
      <c r="E24" s="257">
        <v>20</v>
      </c>
      <c r="F24" s="258" t="s">
        <v>52</v>
      </c>
      <c r="G24" s="293">
        <v>17240</v>
      </c>
      <c r="H24" s="259">
        <f t="shared" si="0"/>
        <v>34480</v>
      </c>
      <c r="I24" s="260">
        <v>0.25</v>
      </c>
      <c r="J24" s="261">
        <f>H24*I24</f>
        <v>8620</v>
      </c>
      <c r="K24" s="256">
        <f t="shared" ref="K24:K33" si="1">J24+H24</f>
        <v>43100</v>
      </c>
      <c r="L24" s="267">
        <v>0.2</v>
      </c>
      <c r="M24" s="259">
        <f t="shared" ref="M24:M34" si="2">H24*L24</f>
        <v>6896</v>
      </c>
      <c r="N24" s="296">
        <f>H24*0.15</f>
        <v>5172</v>
      </c>
      <c r="O24" s="263"/>
      <c r="P24" s="261"/>
      <c r="Q24" s="256"/>
      <c r="R24" s="264"/>
      <c r="S24" s="268"/>
      <c r="T24" s="261"/>
      <c r="U24" s="261"/>
      <c r="V24" s="334">
        <f t="shared" ref="V24:V32" si="3">K24+M24+U24+Q24+S24+N24</f>
        <v>55168</v>
      </c>
      <c r="W24" s="294"/>
      <c r="X24" s="265"/>
      <c r="Y24" s="351"/>
    </row>
    <row r="25" spans="1:25" s="297" customFormat="1" ht="16.5" customHeight="1">
      <c r="B25" s="291">
        <v>3</v>
      </c>
      <c r="C25" s="255" t="s">
        <v>53</v>
      </c>
      <c r="D25" s="256">
        <v>0</v>
      </c>
      <c r="E25" s="257">
        <v>20</v>
      </c>
      <c r="F25" s="266" t="s">
        <v>52</v>
      </c>
      <c r="G25" s="293">
        <v>0</v>
      </c>
      <c r="H25" s="259">
        <f>D25*G25</f>
        <v>0</v>
      </c>
      <c r="I25" s="260">
        <v>0.25</v>
      </c>
      <c r="J25" s="261">
        <f t="shared" ref="J25:J33" si="4">H25*I25</f>
        <v>0</v>
      </c>
      <c r="K25" s="256">
        <f t="shared" si="1"/>
        <v>0</v>
      </c>
      <c r="L25" s="267">
        <v>0.2</v>
      </c>
      <c r="M25" s="259">
        <f t="shared" si="2"/>
        <v>0</v>
      </c>
      <c r="N25" s="296">
        <f>H25*0.15</f>
        <v>0</v>
      </c>
      <c r="O25" s="263"/>
      <c r="P25" s="261"/>
      <c r="Q25" s="256"/>
      <c r="R25" s="264"/>
      <c r="S25" s="268"/>
      <c r="T25" s="263"/>
      <c r="U25" s="261"/>
      <c r="V25" s="256">
        <f t="shared" si="3"/>
        <v>0</v>
      </c>
      <c r="W25" s="294"/>
      <c r="X25" s="265"/>
      <c r="Y25" s="351"/>
    </row>
    <row r="26" spans="1:25" s="297" customFormat="1" ht="16.5" customHeight="1">
      <c r="B26" s="291">
        <v>4</v>
      </c>
      <c r="C26" s="295" t="s">
        <v>55</v>
      </c>
      <c r="D26" s="256">
        <v>1</v>
      </c>
      <c r="E26" s="257">
        <v>20</v>
      </c>
      <c r="F26" s="266" t="s">
        <v>54</v>
      </c>
      <c r="G26" s="293">
        <v>17240</v>
      </c>
      <c r="H26" s="259">
        <f t="shared" si="0"/>
        <v>17240</v>
      </c>
      <c r="I26" s="260"/>
      <c r="J26" s="261">
        <f>H26*I26</f>
        <v>0</v>
      </c>
      <c r="K26" s="256">
        <f t="shared" si="1"/>
        <v>17240</v>
      </c>
      <c r="L26" s="267">
        <v>0.2</v>
      </c>
      <c r="M26" s="259">
        <f t="shared" si="2"/>
        <v>3448</v>
      </c>
      <c r="N26" s="296">
        <f>H26*0.15</f>
        <v>2586</v>
      </c>
      <c r="O26" s="263"/>
      <c r="P26" s="261"/>
      <c r="Q26" s="256">
        <f>27093-H26-M26-N26</f>
        <v>3819</v>
      </c>
      <c r="R26" s="264"/>
      <c r="S26" s="268"/>
      <c r="T26" s="263"/>
      <c r="U26" s="261">
        <f>(H26)*T26</f>
        <v>0</v>
      </c>
      <c r="V26" s="334">
        <f t="shared" si="3"/>
        <v>27093</v>
      </c>
      <c r="W26" s="294"/>
      <c r="X26" s="265"/>
      <c r="Y26" s="351"/>
    </row>
    <row r="27" spans="1:25" s="253" customFormat="1" ht="31.5">
      <c r="A27" s="290"/>
      <c r="B27" s="291">
        <v>5</v>
      </c>
      <c r="C27" s="255" t="s">
        <v>56</v>
      </c>
      <c r="D27" s="256">
        <v>1</v>
      </c>
      <c r="E27" s="257">
        <v>30</v>
      </c>
      <c r="F27" s="258" t="s">
        <v>52</v>
      </c>
      <c r="G27" s="293">
        <v>14941</v>
      </c>
      <c r="H27" s="259">
        <f t="shared" si="0"/>
        <v>14941</v>
      </c>
      <c r="I27" s="260">
        <v>0.25</v>
      </c>
      <c r="J27" s="261">
        <f t="shared" si="4"/>
        <v>3735.25</v>
      </c>
      <c r="K27" s="256">
        <f t="shared" si="1"/>
        <v>18676.25</v>
      </c>
      <c r="L27" s="267">
        <v>0.2</v>
      </c>
      <c r="M27" s="259">
        <f t="shared" si="2"/>
        <v>2988.2000000000003</v>
      </c>
      <c r="N27" s="296">
        <f>H27*0.15</f>
        <v>2241.15</v>
      </c>
      <c r="O27" s="263"/>
      <c r="P27" s="261"/>
      <c r="Q27" s="256">
        <f>27093-G27-J27-M27-N27</f>
        <v>3187.3999999999992</v>
      </c>
      <c r="R27" s="264"/>
      <c r="S27" s="268"/>
      <c r="T27" s="261"/>
      <c r="U27" s="261"/>
      <c r="V27" s="334">
        <f t="shared" si="3"/>
        <v>27093</v>
      </c>
      <c r="W27" s="294"/>
      <c r="X27" s="265"/>
      <c r="Y27" s="351"/>
    </row>
    <row r="28" spans="1:25" s="253" customFormat="1" ht="31.5">
      <c r="A28" s="290"/>
      <c r="B28" s="291">
        <v>6</v>
      </c>
      <c r="C28" s="255" t="s">
        <v>56</v>
      </c>
      <c r="D28" s="256">
        <v>0.25</v>
      </c>
      <c r="E28" s="257">
        <v>30</v>
      </c>
      <c r="F28" s="258" t="s">
        <v>52</v>
      </c>
      <c r="G28" s="293">
        <v>14941</v>
      </c>
      <c r="H28" s="259">
        <f>D28*G28</f>
        <v>3735.25</v>
      </c>
      <c r="I28" s="260">
        <v>0.25</v>
      </c>
      <c r="J28" s="261">
        <f>H28*I28</f>
        <v>933.8125</v>
      </c>
      <c r="K28" s="256">
        <f t="shared" si="1"/>
        <v>4669.0625</v>
      </c>
      <c r="L28" s="267">
        <v>0.2</v>
      </c>
      <c r="M28" s="259">
        <f t="shared" si="2"/>
        <v>747.05000000000007</v>
      </c>
      <c r="N28" s="296"/>
      <c r="O28" s="263"/>
      <c r="P28" s="261"/>
      <c r="Q28" s="256">
        <f>6773.25-H28-J28-M28</f>
        <v>1357.1374999999998</v>
      </c>
      <c r="R28" s="264"/>
      <c r="S28" s="268"/>
      <c r="T28" s="261"/>
      <c r="U28" s="261"/>
      <c r="V28" s="334">
        <f>K28+M28+U28+Q28+S28+N28</f>
        <v>6773.25</v>
      </c>
      <c r="W28" s="294"/>
      <c r="X28" s="265"/>
      <c r="Y28" s="351"/>
    </row>
    <row r="29" spans="1:25" s="298" customFormat="1">
      <c r="B29" s="291">
        <v>7</v>
      </c>
      <c r="C29" s="299" t="s">
        <v>57</v>
      </c>
      <c r="D29" s="256">
        <v>1</v>
      </c>
      <c r="E29" s="257">
        <v>24</v>
      </c>
      <c r="F29" s="258" t="s">
        <v>59</v>
      </c>
      <c r="G29" s="293">
        <v>14941</v>
      </c>
      <c r="H29" s="259">
        <f t="shared" si="0"/>
        <v>14941</v>
      </c>
      <c r="I29" s="260">
        <v>0.1</v>
      </c>
      <c r="J29" s="261">
        <f>H29*I29</f>
        <v>1494.1000000000001</v>
      </c>
      <c r="K29" s="256">
        <f t="shared" si="1"/>
        <v>16435.099999999999</v>
      </c>
      <c r="L29" s="267">
        <v>0.15</v>
      </c>
      <c r="M29" s="259">
        <f t="shared" si="2"/>
        <v>2241.15</v>
      </c>
      <c r="N29" s="296"/>
      <c r="O29" s="263"/>
      <c r="P29" s="261"/>
      <c r="Q29" s="256">
        <f>27093-K29-M29-U29</f>
        <v>6175.6000000000022</v>
      </c>
      <c r="R29" s="264"/>
      <c r="S29" s="268"/>
      <c r="T29" s="261">
        <v>0.15</v>
      </c>
      <c r="U29" s="261">
        <f>G29*T29</f>
        <v>2241.15</v>
      </c>
      <c r="V29" s="256">
        <f t="shared" si="3"/>
        <v>27093.000000000004</v>
      </c>
      <c r="W29" s="294"/>
      <c r="X29" s="265"/>
      <c r="Y29" s="351"/>
    </row>
    <row r="30" spans="1:25" s="298" customFormat="1">
      <c r="B30" s="291">
        <v>8</v>
      </c>
      <c r="C30" s="299" t="s">
        <v>57</v>
      </c>
      <c r="D30" s="256">
        <v>0.25</v>
      </c>
      <c r="E30" s="257">
        <v>24</v>
      </c>
      <c r="F30" s="258" t="s">
        <v>59</v>
      </c>
      <c r="G30" s="293">
        <v>14941</v>
      </c>
      <c r="H30" s="259">
        <f>D30*G30</f>
        <v>3735.25</v>
      </c>
      <c r="I30" s="260">
        <v>0.1</v>
      </c>
      <c r="J30" s="261">
        <f>H30*I30</f>
        <v>373.52500000000003</v>
      </c>
      <c r="K30" s="256">
        <f>J30+H30</f>
        <v>4108.7749999999996</v>
      </c>
      <c r="L30" s="267">
        <v>0.15</v>
      </c>
      <c r="M30" s="259">
        <f t="shared" si="2"/>
        <v>560.28750000000002</v>
      </c>
      <c r="N30" s="296">
        <f>H30*0.15</f>
        <v>560.28750000000002</v>
      </c>
      <c r="O30" s="263"/>
      <c r="P30" s="261"/>
      <c r="Q30" s="256">
        <f>6773.25-K30-M30-N30</f>
        <v>1543.9000000000005</v>
      </c>
      <c r="R30" s="264"/>
      <c r="S30" s="268"/>
      <c r="T30" s="261"/>
      <c r="U30" s="261"/>
      <c r="V30" s="256">
        <f>K30+M30+U30+Q30+S30+N30</f>
        <v>6773.2500000000009</v>
      </c>
      <c r="W30" s="294"/>
      <c r="X30" s="265"/>
      <c r="Y30" s="351"/>
    </row>
    <row r="31" spans="1:25" s="298" customFormat="1" ht="16.5" customHeight="1">
      <c r="B31" s="300">
        <v>9</v>
      </c>
      <c r="C31" s="299" t="s">
        <v>57</v>
      </c>
      <c r="D31" s="301">
        <v>0.25</v>
      </c>
      <c r="E31" s="302">
        <v>24</v>
      </c>
      <c r="F31" s="258" t="s">
        <v>52</v>
      </c>
      <c r="G31" s="293">
        <v>14941</v>
      </c>
      <c r="H31" s="303">
        <f>D31*G31</f>
        <v>3735.25</v>
      </c>
      <c r="I31" s="304">
        <v>0.1</v>
      </c>
      <c r="J31" s="305">
        <f>H31*I31</f>
        <v>373.52500000000003</v>
      </c>
      <c r="K31" s="301">
        <f>J31+H31</f>
        <v>4108.7749999999996</v>
      </c>
      <c r="L31" s="306">
        <v>0.15</v>
      </c>
      <c r="M31" s="303">
        <f t="shared" si="2"/>
        <v>560.28750000000002</v>
      </c>
      <c r="N31" s="307"/>
      <c r="O31" s="308"/>
      <c r="P31" s="309"/>
      <c r="Q31" s="256">
        <v>1295.31</v>
      </c>
      <c r="R31" s="310"/>
      <c r="S31" s="311"/>
      <c r="T31" s="309"/>
      <c r="U31" s="309"/>
      <c r="V31" s="301">
        <f>K31+M31+Q31</f>
        <v>5964.3724999999995</v>
      </c>
      <c r="W31" s="312"/>
      <c r="X31" s="313"/>
      <c r="Y31" s="341"/>
    </row>
    <row r="32" spans="1:25" s="297" customFormat="1" ht="16.5" customHeight="1">
      <c r="A32" s="314"/>
      <c r="B32" s="300">
        <v>10</v>
      </c>
      <c r="C32" s="299" t="s">
        <v>57</v>
      </c>
      <c r="D32" s="301">
        <v>1.5</v>
      </c>
      <c r="E32" s="302">
        <v>24</v>
      </c>
      <c r="F32" s="258" t="s">
        <v>52</v>
      </c>
      <c r="G32" s="293">
        <v>14942</v>
      </c>
      <c r="H32" s="303">
        <f t="shared" si="0"/>
        <v>22413</v>
      </c>
      <c r="I32" s="304">
        <v>0.1</v>
      </c>
      <c r="J32" s="305">
        <f t="shared" si="4"/>
        <v>2241.3000000000002</v>
      </c>
      <c r="K32" s="301">
        <f t="shared" si="1"/>
        <v>24654.3</v>
      </c>
      <c r="L32" s="306">
        <v>0.15</v>
      </c>
      <c r="M32" s="303">
        <f t="shared" si="2"/>
        <v>3361.95</v>
      </c>
      <c r="N32" s="315">
        <f>H32*0.15</f>
        <v>3361.95</v>
      </c>
      <c r="O32" s="308"/>
      <c r="P32" s="309"/>
      <c r="Q32" s="256">
        <f>40639.5-H32-J32-M32-N32</f>
        <v>9261.2999999999993</v>
      </c>
      <c r="R32" s="310"/>
      <c r="S32" s="311"/>
      <c r="T32" s="309"/>
      <c r="U32" s="309"/>
      <c r="V32" s="301">
        <f t="shared" si="3"/>
        <v>40639.5</v>
      </c>
      <c r="W32" s="312"/>
      <c r="X32" s="313"/>
      <c r="Y32" s="341"/>
    </row>
    <row r="33" spans="1:25" s="297" customFormat="1" ht="16.5" customHeight="1">
      <c r="A33" s="314"/>
      <c r="B33" s="300">
        <v>11</v>
      </c>
      <c r="C33" s="329" t="s">
        <v>117</v>
      </c>
      <c r="D33" s="315">
        <v>1</v>
      </c>
      <c r="E33" s="330">
        <v>36</v>
      </c>
      <c r="F33" s="258" t="s">
        <v>52</v>
      </c>
      <c r="G33" s="293">
        <v>16433</v>
      </c>
      <c r="H33" s="331">
        <f t="shared" si="0"/>
        <v>16433</v>
      </c>
      <c r="I33" s="332">
        <v>0.25</v>
      </c>
      <c r="J33" s="309">
        <f t="shared" si="4"/>
        <v>4108.25</v>
      </c>
      <c r="K33" s="315">
        <f t="shared" si="1"/>
        <v>20541.25</v>
      </c>
      <c r="L33" s="333">
        <v>0.2</v>
      </c>
      <c r="M33" s="331">
        <f t="shared" si="2"/>
        <v>3286.6000000000004</v>
      </c>
      <c r="N33" s="315">
        <f>G33*15%</f>
        <v>2464.9499999999998</v>
      </c>
      <c r="O33" s="308"/>
      <c r="P33" s="309"/>
      <c r="Q33" s="256">
        <f>27093-K33-M33-N33</f>
        <v>800.19999999999982</v>
      </c>
      <c r="R33" s="310"/>
      <c r="S33" s="311"/>
      <c r="T33" s="309"/>
      <c r="U33" s="309"/>
      <c r="V33" s="301">
        <f>H33+J33+M33+N33+Q33</f>
        <v>27093</v>
      </c>
      <c r="W33" s="312"/>
      <c r="X33" s="313"/>
      <c r="Y33" s="352"/>
    </row>
    <row r="34" spans="1:25" s="297" customFormat="1" ht="16.5" customHeight="1" thickBot="1">
      <c r="A34" s="314"/>
      <c r="B34" s="291">
        <v>12</v>
      </c>
      <c r="C34" s="316" t="s">
        <v>58</v>
      </c>
      <c r="D34" s="317">
        <v>1</v>
      </c>
      <c r="E34" s="318">
        <v>36</v>
      </c>
      <c r="F34" s="258" t="s">
        <v>52</v>
      </c>
      <c r="G34" s="293">
        <v>16433</v>
      </c>
      <c r="H34" s="319">
        <f>D34*G34</f>
        <v>16433</v>
      </c>
      <c r="I34" s="320">
        <v>0</v>
      </c>
      <c r="J34" s="321">
        <f>H34*I34</f>
        <v>0</v>
      </c>
      <c r="K34" s="317">
        <f>J34+H34</f>
        <v>16433</v>
      </c>
      <c r="L34" s="322">
        <v>0.2</v>
      </c>
      <c r="M34" s="319">
        <f t="shared" si="2"/>
        <v>3286.6000000000004</v>
      </c>
      <c r="N34" s="317">
        <f>G34*15%</f>
        <v>2464.9499999999998</v>
      </c>
      <c r="O34" s="323"/>
      <c r="P34" s="321"/>
      <c r="Q34" s="256">
        <f>27093-K34-M34-N34</f>
        <v>4908.45</v>
      </c>
      <c r="R34" s="324"/>
      <c r="S34" s="325"/>
      <c r="T34" s="321"/>
      <c r="U34" s="321"/>
      <c r="V34" s="334">
        <f>K34+M34+U34+Q34+S34+N34</f>
        <v>27093</v>
      </c>
      <c r="W34" s="326"/>
      <c r="X34" s="327"/>
      <c r="Y34" s="353"/>
    </row>
    <row r="35" spans="1:25" s="253" customFormat="1" ht="16.5" customHeight="1" thickBot="1">
      <c r="A35" s="281"/>
      <c r="B35" s="282"/>
      <c r="C35" s="283" t="s">
        <v>60</v>
      </c>
      <c r="D35" s="284">
        <f>SUM(D23:D34)</f>
        <v>10.25</v>
      </c>
      <c r="E35" s="285"/>
      <c r="F35" s="286"/>
      <c r="G35" s="279"/>
      <c r="H35" s="335">
        <f>SUM(H23:H34)</f>
        <v>165326.75</v>
      </c>
      <c r="I35" s="287"/>
      <c r="J35" s="335">
        <f>SUM(J23:J34)</f>
        <v>26189.762500000001</v>
      </c>
      <c r="K35" s="335">
        <f>SUM(K23:K34)</f>
        <v>191516.51249999998</v>
      </c>
      <c r="L35" s="287"/>
      <c r="M35" s="335">
        <f>M23+M24+M25+M26+M27+M28+M29+M30+M31+M32+M33+M34</f>
        <v>30824.125</v>
      </c>
      <c r="N35" s="335">
        <f>N23+N24+N25+N26+N27+N28+N29+N30+N31+N32+N33+N34</f>
        <v>21437.287500000002</v>
      </c>
      <c r="O35" s="287"/>
      <c r="P35" s="287"/>
      <c r="Q35" s="287">
        <f>SUM(Q23:Q34)</f>
        <v>32348.297500000004</v>
      </c>
      <c r="R35" s="287"/>
      <c r="S35" s="287"/>
      <c r="T35" s="287"/>
      <c r="U35" s="335">
        <f>SUM(U23:U34)</f>
        <v>4827.1499999999996</v>
      </c>
      <c r="V35" s="287">
        <f>V23+V24+V25+V26+V27+V28+V29+V30+V31+V32+V33+V34</f>
        <v>280953.3725</v>
      </c>
      <c r="W35" s="288"/>
      <c r="X35" s="289"/>
      <c r="Y35" s="353"/>
    </row>
    <row r="36" spans="1:25" ht="24.6" customHeight="1">
      <c r="B36" s="138"/>
      <c r="C36" s="139" t="s">
        <v>61</v>
      </c>
      <c r="D36" s="69"/>
      <c r="E36" s="64"/>
      <c r="F36" s="140"/>
      <c r="G36" s="367"/>
      <c r="H36" s="124"/>
      <c r="I36" s="141"/>
      <c r="J36" s="71"/>
      <c r="K36" s="69"/>
      <c r="L36" s="70"/>
      <c r="M36" s="124"/>
      <c r="N36" s="69"/>
      <c r="O36" s="68"/>
      <c r="P36" s="71"/>
      <c r="Q36" s="69"/>
      <c r="R36" s="141"/>
      <c r="S36" s="142"/>
      <c r="T36" s="71"/>
      <c r="U36" s="71"/>
      <c r="V36" s="69"/>
      <c r="W36" s="143"/>
      <c r="X36" s="144"/>
      <c r="Y36" s="349"/>
    </row>
    <row r="37" spans="1:25" s="253" customFormat="1" ht="16.5" customHeight="1">
      <c r="B37" s="254">
        <v>1</v>
      </c>
      <c r="C37" s="255" t="s">
        <v>62</v>
      </c>
      <c r="D37" s="256">
        <v>4</v>
      </c>
      <c r="E37" s="257">
        <v>36</v>
      </c>
      <c r="F37" s="258" t="s">
        <v>52</v>
      </c>
      <c r="G37" s="370">
        <v>16433</v>
      </c>
      <c r="H37" s="259">
        <f t="shared" ref="H37:H46" si="5">D37*G37</f>
        <v>65732</v>
      </c>
      <c r="I37" s="260">
        <v>0.25</v>
      </c>
      <c r="J37" s="261">
        <f>H37*I37</f>
        <v>16433</v>
      </c>
      <c r="K37" s="256">
        <f>J37+H37</f>
        <v>82165</v>
      </c>
      <c r="L37" s="262">
        <v>0.2</v>
      </c>
      <c r="M37" s="259">
        <f t="shared" ref="M37:M46" si="6">H37*L37</f>
        <v>13146.400000000001</v>
      </c>
      <c r="N37" s="256">
        <f>G37*0.15*D37</f>
        <v>9859.7999999999993</v>
      </c>
      <c r="O37" s="263"/>
      <c r="P37" s="261"/>
      <c r="Q37" s="256">
        <f>108372-K37-M37-N37</f>
        <v>3200.7999999999993</v>
      </c>
      <c r="R37" s="264"/>
      <c r="S37" s="256"/>
      <c r="T37" s="261"/>
      <c r="U37" s="261"/>
      <c r="V37" s="256">
        <f>K37+M37+N37+Q37</f>
        <v>108372</v>
      </c>
      <c r="W37" s="257">
        <v>56</v>
      </c>
      <c r="X37" s="265">
        <f>(V37/29.3*42)</f>
        <v>155345.52901023891</v>
      </c>
      <c r="Y37" s="351"/>
    </row>
    <row r="38" spans="1:25" s="253" customFormat="1" ht="16.5" customHeight="1">
      <c r="B38" s="254">
        <v>2</v>
      </c>
      <c r="C38" s="255" t="s">
        <v>63</v>
      </c>
      <c r="D38" s="256"/>
      <c r="E38" s="257"/>
      <c r="F38" s="258"/>
      <c r="G38" s="370"/>
      <c r="H38" s="259"/>
      <c r="I38" s="260"/>
      <c r="J38" s="261"/>
      <c r="K38" s="256"/>
      <c r="L38" s="262"/>
      <c r="M38" s="259"/>
      <c r="N38" s="256"/>
      <c r="O38" s="263"/>
      <c r="P38" s="261"/>
      <c r="Q38" s="256"/>
      <c r="R38" s="264"/>
      <c r="S38" s="256"/>
      <c r="T38" s="261"/>
      <c r="U38" s="261"/>
      <c r="V38" s="256">
        <f>K38+M38</f>
        <v>0</v>
      </c>
      <c r="W38" s="257">
        <v>42</v>
      </c>
      <c r="X38" s="265">
        <f>(V38/29.3*42)</f>
        <v>0</v>
      </c>
      <c r="Y38" s="351"/>
    </row>
    <row r="39" spans="1:25" s="253" customFormat="1" ht="16.5" customHeight="1">
      <c r="B39" s="254">
        <v>3</v>
      </c>
      <c r="C39" s="255" t="s">
        <v>64</v>
      </c>
      <c r="D39" s="256">
        <v>6</v>
      </c>
      <c r="E39" s="257">
        <v>36</v>
      </c>
      <c r="F39" s="258" t="s">
        <v>52</v>
      </c>
      <c r="G39" s="370">
        <v>16433</v>
      </c>
      <c r="H39" s="259">
        <f>G39*D39</f>
        <v>98598</v>
      </c>
      <c r="I39" s="260">
        <v>0.25</v>
      </c>
      <c r="J39" s="261">
        <f>H39*I39</f>
        <v>24649.5</v>
      </c>
      <c r="K39" s="256">
        <f>H39+J39</f>
        <v>123247.5</v>
      </c>
      <c r="L39" s="262">
        <v>0.2</v>
      </c>
      <c r="M39" s="259">
        <f t="shared" si="6"/>
        <v>19719.600000000002</v>
      </c>
      <c r="N39" s="256"/>
      <c r="O39" s="263"/>
      <c r="P39" s="261"/>
      <c r="Q39" s="256">
        <f>162558-K39-M39</f>
        <v>19590.899999999998</v>
      </c>
      <c r="R39" s="264"/>
      <c r="S39" s="256"/>
      <c r="T39" s="261"/>
      <c r="U39" s="261"/>
      <c r="V39" s="256">
        <f>K39+M39+Q39</f>
        <v>162558</v>
      </c>
      <c r="W39" s="257"/>
      <c r="X39" s="265"/>
      <c r="Y39" s="351"/>
    </row>
    <row r="40" spans="1:25" s="253" customFormat="1" ht="16.149999999999999" customHeight="1">
      <c r="B40" s="254">
        <v>5</v>
      </c>
      <c r="C40" s="255" t="s">
        <v>63</v>
      </c>
      <c r="D40" s="256">
        <v>9</v>
      </c>
      <c r="E40" s="257">
        <v>36</v>
      </c>
      <c r="F40" s="266">
        <v>1</v>
      </c>
      <c r="G40" s="370">
        <v>16433</v>
      </c>
      <c r="H40" s="259">
        <f t="shared" si="5"/>
        <v>147897</v>
      </c>
      <c r="I40" s="260">
        <v>0.1</v>
      </c>
      <c r="J40" s="261">
        <f>H40*I40</f>
        <v>14789.7</v>
      </c>
      <c r="K40" s="256">
        <f t="shared" ref="K40:K46" si="7">J40+H40</f>
        <v>162686.70000000001</v>
      </c>
      <c r="L40" s="262">
        <v>0.2</v>
      </c>
      <c r="M40" s="259">
        <f t="shared" si="6"/>
        <v>29579.4</v>
      </c>
      <c r="N40" s="256"/>
      <c r="O40" s="263"/>
      <c r="P40" s="261"/>
      <c r="Q40" s="256">
        <f>243837-K40-M40</f>
        <v>51570.899999999987</v>
      </c>
      <c r="R40" s="264"/>
      <c r="S40" s="256"/>
      <c r="T40" s="261"/>
      <c r="U40" s="261"/>
      <c r="V40" s="256">
        <f>K40+M40+N40+Q40</f>
        <v>243837</v>
      </c>
      <c r="W40" s="257">
        <v>42</v>
      </c>
      <c r="X40" s="265">
        <f>(V40/29.3*42)</f>
        <v>349527.44027303753</v>
      </c>
      <c r="Y40" s="351"/>
    </row>
    <row r="41" spans="1:25" s="253" customFormat="1" ht="16.5" customHeight="1">
      <c r="B41" s="254">
        <v>6</v>
      </c>
      <c r="C41" s="255" t="s">
        <v>64</v>
      </c>
      <c r="D41" s="256">
        <v>0</v>
      </c>
      <c r="E41" s="257">
        <v>36</v>
      </c>
      <c r="F41" s="258">
        <v>1</v>
      </c>
      <c r="G41" s="370">
        <v>16433</v>
      </c>
      <c r="H41" s="259">
        <f t="shared" si="5"/>
        <v>0</v>
      </c>
      <c r="I41" s="260">
        <v>0.25</v>
      </c>
      <c r="J41" s="261">
        <f t="shared" ref="J41:J46" si="8">H41*I41</f>
        <v>0</v>
      </c>
      <c r="K41" s="256">
        <f t="shared" si="7"/>
        <v>0</v>
      </c>
      <c r="L41" s="262">
        <v>0.2</v>
      </c>
      <c r="M41" s="259">
        <f t="shared" si="6"/>
        <v>0</v>
      </c>
      <c r="N41" s="256"/>
      <c r="O41" s="263"/>
      <c r="P41" s="261"/>
      <c r="Q41" s="256"/>
      <c r="R41" s="264"/>
      <c r="S41" s="256"/>
      <c r="T41" s="261"/>
      <c r="U41" s="261"/>
      <c r="V41" s="256">
        <f>K41+M41+N41</f>
        <v>0</v>
      </c>
      <c r="W41" s="257">
        <v>42</v>
      </c>
      <c r="X41" s="265">
        <f>(V41/29.3*W41)</f>
        <v>0</v>
      </c>
      <c r="Y41" s="351"/>
    </row>
    <row r="42" spans="1:25" s="253" customFormat="1" ht="16.5" customHeight="1">
      <c r="B42" s="254">
        <v>7</v>
      </c>
      <c r="C42" s="255" t="s">
        <v>64</v>
      </c>
      <c r="D42" s="256"/>
      <c r="E42" s="257">
        <v>36</v>
      </c>
      <c r="F42" s="258" t="s">
        <v>52</v>
      </c>
      <c r="G42" s="370">
        <v>16433</v>
      </c>
      <c r="H42" s="259">
        <f>D42*G42</f>
        <v>0</v>
      </c>
      <c r="I42" s="260">
        <v>0.25</v>
      </c>
      <c r="J42" s="261">
        <f>H42*I42</f>
        <v>0</v>
      </c>
      <c r="K42" s="256">
        <f>J42+H42</f>
        <v>0</v>
      </c>
      <c r="L42" s="262">
        <v>0.2</v>
      </c>
      <c r="M42" s="259">
        <f t="shared" si="6"/>
        <v>0</v>
      </c>
      <c r="N42" s="256"/>
      <c r="O42" s="263"/>
      <c r="P42" s="261"/>
      <c r="Q42" s="256"/>
      <c r="R42" s="264"/>
      <c r="S42" s="256"/>
      <c r="T42" s="261"/>
      <c r="U42" s="261"/>
      <c r="V42" s="256">
        <f>K42+M42+Q42</f>
        <v>0</v>
      </c>
      <c r="W42" s="257">
        <v>42</v>
      </c>
      <c r="X42" s="265">
        <f>(V42/29.3*W42)</f>
        <v>0</v>
      </c>
      <c r="Y42" s="351"/>
    </row>
    <row r="43" spans="1:25" s="253" customFormat="1" ht="16.5" customHeight="1">
      <c r="B43" s="254">
        <v>8</v>
      </c>
      <c r="C43" s="255" t="s">
        <v>62</v>
      </c>
      <c r="D43" s="256"/>
      <c r="E43" s="257">
        <v>36</v>
      </c>
      <c r="F43" s="266">
        <v>1</v>
      </c>
      <c r="G43" s="370">
        <v>16433</v>
      </c>
      <c r="H43" s="259">
        <f t="shared" si="5"/>
        <v>0</v>
      </c>
      <c r="I43" s="260">
        <v>0.1</v>
      </c>
      <c r="J43" s="261">
        <f>H43*I43</f>
        <v>0</v>
      </c>
      <c r="K43" s="256">
        <f t="shared" si="7"/>
        <v>0</v>
      </c>
      <c r="L43" s="262">
        <v>0.2</v>
      </c>
      <c r="M43" s="259">
        <f t="shared" si="6"/>
        <v>0</v>
      </c>
      <c r="N43" s="256"/>
      <c r="O43" s="263"/>
      <c r="P43" s="261"/>
      <c r="Q43" s="256"/>
      <c r="R43" s="264"/>
      <c r="S43" s="256"/>
      <c r="T43" s="261"/>
      <c r="U43" s="261"/>
      <c r="V43" s="256">
        <f>K43+M43+Q43</f>
        <v>0</v>
      </c>
      <c r="W43" s="257">
        <v>42</v>
      </c>
      <c r="X43" s="265">
        <f>(V43/29.3*42)</f>
        <v>0</v>
      </c>
      <c r="Y43" s="351"/>
    </row>
    <row r="44" spans="1:25" s="253" customFormat="1" ht="16.5" customHeight="1">
      <c r="B44" s="254">
        <v>9</v>
      </c>
      <c r="C44" s="255" t="s">
        <v>64</v>
      </c>
      <c r="D44" s="256"/>
      <c r="E44" s="257">
        <v>36</v>
      </c>
      <c r="F44" s="258">
        <v>1</v>
      </c>
      <c r="G44" s="370">
        <v>16433</v>
      </c>
      <c r="H44" s="259">
        <f>D44*G44</f>
        <v>0</v>
      </c>
      <c r="I44" s="260">
        <v>0.1</v>
      </c>
      <c r="J44" s="261">
        <f>H44*I44</f>
        <v>0</v>
      </c>
      <c r="K44" s="256">
        <f>J44+H44</f>
        <v>0</v>
      </c>
      <c r="L44" s="262">
        <v>0.1</v>
      </c>
      <c r="M44" s="259">
        <f t="shared" si="6"/>
        <v>0</v>
      </c>
      <c r="N44" s="256"/>
      <c r="O44" s="263"/>
      <c r="P44" s="261"/>
      <c r="Q44" s="256"/>
      <c r="R44" s="264"/>
      <c r="S44" s="256"/>
      <c r="T44" s="261"/>
      <c r="U44" s="261"/>
      <c r="V44" s="256">
        <f>K44+M44+Q44</f>
        <v>0</v>
      </c>
      <c r="W44" s="257">
        <v>42</v>
      </c>
      <c r="X44" s="265">
        <f>(V44/29.3*42)</f>
        <v>0</v>
      </c>
      <c r="Y44" s="351"/>
    </row>
    <row r="45" spans="1:25" s="253" customFormat="1" ht="16.5" customHeight="1">
      <c r="B45" s="254">
        <v>10</v>
      </c>
      <c r="C45" s="255" t="s">
        <v>64</v>
      </c>
      <c r="D45" s="256"/>
      <c r="E45" s="257">
        <v>36</v>
      </c>
      <c r="F45" s="258" t="s">
        <v>59</v>
      </c>
      <c r="G45" s="370">
        <v>16433</v>
      </c>
      <c r="H45" s="259">
        <f>D45*G45</f>
        <v>0</v>
      </c>
      <c r="I45" s="260">
        <v>0</v>
      </c>
      <c r="J45" s="261">
        <f>H45*I45</f>
        <v>0</v>
      </c>
      <c r="K45" s="256">
        <f>J45+H45</f>
        <v>0</v>
      </c>
      <c r="L45" s="262">
        <v>0.1</v>
      </c>
      <c r="M45" s="259">
        <f t="shared" si="6"/>
        <v>0</v>
      </c>
      <c r="N45" s="256"/>
      <c r="O45" s="263"/>
      <c r="P45" s="261"/>
      <c r="Q45" s="256"/>
      <c r="R45" s="264"/>
      <c r="S45" s="256"/>
      <c r="T45" s="261"/>
      <c r="U45" s="261"/>
      <c r="V45" s="256">
        <f>K45+M45+Q45</f>
        <v>0</v>
      </c>
      <c r="W45" s="257">
        <v>42</v>
      </c>
      <c r="X45" s="265">
        <f>(V45/29.3*42)</f>
        <v>0</v>
      </c>
      <c r="Y45" s="351"/>
    </row>
    <row r="46" spans="1:25" s="253" customFormat="1" ht="16.5" customHeight="1" thickBot="1">
      <c r="B46" s="254">
        <v>11</v>
      </c>
      <c r="C46" s="255" t="s">
        <v>64</v>
      </c>
      <c r="D46" s="256">
        <v>5</v>
      </c>
      <c r="E46" s="257">
        <v>36</v>
      </c>
      <c r="F46" s="258" t="s">
        <v>59</v>
      </c>
      <c r="G46" s="370">
        <v>16433</v>
      </c>
      <c r="H46" s="259">
        <f t="shared" si="5"/>
        <v>82165</v>
      </c>
      <c r="I46" s="260">
        <v>0</v>
      </c>
      <c r="J46" s="261">
        <f t="shared" si="8"/>
        <v>0</v>
      </c>
      <c r="K46" s="256">
        <f t="shared" si="7"/>
        <v>82165</v>
      </c>
      <c r="L46" s="262">
        <v>0</v>
      </c>
      <c r="M46" s="259">
        <f t="shared" si="6"/>
        <v>0</v>
      </c>
      <c r="N46" s="256"/>
      <c r="O46" s="263">
        <v>0.1</v>
      </c>
      <c r="P46" s="261">
        <f>G46*D46*O46</f>
        <v>8216.5</v>
      </c>
      <c r="Q46" s="256">
        <f>112200-K46-P46</f>
        <v>21818.5</v>
      </c>
      <c r="R46" s="264"/>
      <c r="S46" s="256"/>
      <c r="T46" s="261"/>
      <c r="U46" s="261"/>
      <c r="V46" s="256">
        <f>K46+Q46+P46</f>
        <v>112200</v>
      </c>
      <c r="W46" s="257">
        <v>42</v>
      </c>
      <c r="X46" s="265">
        <f>(V46/29.3*42)</f>
        <v>160832.76450511944</v>
      </c>
      <c r="Y46" s="341"/>
    </row>
    <row r="47" spans="1:25" s="253" customFormat="1" ht="23.45" customHeight="1" thickBot="1">
      <c r="B47" s="269"/>
      <c r="C47" s="270" t="s">
        <v>65</v>
      </c>
      <c r="D47" s="271">
        <f>SUM(D37:D46)</f>
        <v>24</v>
      </c>
      <c r="E47" s="272"/>
      <c r="F47" s="273"/>
      <c r="G47" s="274"/>
      <c r="H47" s="275">
        <f>SUM(H37:H46)</f>
        <v>394392</v>
      </c>
      <c r="I47" s="276" t="s">
        <v>66</v>
      </c>
      <c r="J47" s="277">
        <f>J37+J38+J39+J40+J41+J42+J43+J44+J45+J46</f>
        <v>55872.2</v>
      </c>
      <c r="K47" s="271">
        <f>SUM(K37:K46)</f>
        <v>450264.2</v>
      </c>
      <c r="L47" s="278" t="s">
        <v>66</v>
      </c>
      <c r="M47" s="275">
        <f>SUM(M37:M46)</f>
        <v>62445.4</v>
      </c>
      <c r="N47" s="271">
        <f>SUM(N37:N46)</f>
        <v>9859.7999999999993</v>
      </c>
      <c r="O47" s="271"/>
      <c r="P47" s="271">
        <f>SUM(P37:P46)</f>
        <v>8216.5</v>
      </c>
      <c r="Q47" s="271">
        <f>SUM(Q37:Q46)</f>
        <v>96181.099999999977</v>
      </c>
      <c r="R47" s="271"/>
      <c r="S47" s="271"/>
      <c r="T47" s="271">
        <f>SUM(T37:T46)</f>
        <v>0</v>
      </c>
      <c r="U47" s="271">
        <f>SUM(U37:U46)</f>
        <v>0</v>
      </c>
      <c r="V47" s="271">
        <f>SUM(V37:V46)</f>
        <v>626967</v>
      </c>
      <c r="W47" s="279" t="s">
        <v>66</v>
      </c>
      <c r="X47" s="280">
        <f>SUM(X37:X46)</f>
        <v>665705.73378839588</v>
      </c>
      <c r="Y47" s="345">
        <v>654795.61</v>
      </c>
    </row>
    <row r="48" spans="1:25" ht="23.45" customHeight="1" thickBot="1">
      <c r="A48" s="133"/>
      <c r="B48" s="147"/>
      <c r="C48" s="146" t="s">
        <v>67</v>
      </c>
      <c r="D48" s="134">
        <f>D47+D35</f>
        <v>34.25</v>
      </c>
      <c r="E48" s="135"/>
      <c r="F48" s="148"/>
      <c r="G48" s="279"/>
      <c r="H48" s="137">
        <f>H35+H47</f>
        <v>559718.75</v>
      </c>
      <c r="I48" s="149" t="s">
        <v>66</v>
      </c>
      <c r="J48" s="137">
        <f>J35+J47</f>
        <v>82061.962499999994</v>
      </c>
      <c r="K48" s="137">
        <f>K35+K47</f>
        <v>641780.71250000002</v>
      </c>
      <c r="L48" s="150" t="s">
        <v>68</v>
      </c>
      <c r="M48" s="137">
        <f>M35+M47</f>
        <v>93269.524999999994</v>
      </c>
      <c r="N48" s="137">
        <f>N35+N47</f>
        <v>31297.087500000001</v>
      </c>
      <c r="O48" s="137" t="s">
        <v>66</v>
      </c>
      <c r="P48" s="137">
        <f>P35+P47</f>
        <v>8216.5</v>
      </c>
      <c r="Q48" s="136">
        <f>Q35+Q47</f>
        <v>128529.39749999998</v>
      </c>
      <c r="R48" s="137" t="s">
        <v>66</v>
      </c>
      <c r="S48" s="137"/>
      <c r="T48" s="137">
        <f>T35+T47</f>
        <v>0</v>
      </c>
      <c r="U48" s="137">
        <f>U35+U47</f>
        <v>4827.1499999999996</v>
      </c>
      <c r="V48" s="136">
        <f>V35+V47</f>
        <v>907920.37250000006</v>
      </c>
      <c r="W48" s="136" t="s">
        <v>66</v>
      </c>
      <c r="X48" s="151">
        <f>X35+X47</f>
        <v>665705.73378839588</v>
      </c>
      <c r="Y48" s="342">
        <v>7857547.3200000003</v>
      </c>
    </row>
    <row r="49" spans="1:25" s="26" customFormat="1" ht="16.5" customHeight="1">
      <c r="B49" s="445" t="s">
        <v>22</v>
      </c>
      <c r="C49" s="438" t="s">
        <v>23</v>
      </c>
      <c r="D49" s="440" t="s">
        <v>24</v>
      </c>
      <c r="E49" s="438" t="s">
        <v>25</v>
      </c>
      <c r="F49" s="438" t="s">
        <v>69</v>
      </c>
      <c r="G49" s="447" t="s">
        <v>27</v>
      </c>
      <c r="H49" s="438" t="s">
        <v>28</v>
      </c>
      <c r="I49" s="438" t="s">
        <v>29</v>
      </c>
      <c r="J49" s="438"/>
      <c r="K49" s="438"/>
      <c r="L49" s="438"/>
      <c r="M49" s="438"/>
      <c r="N49" s="438"/>
      <c r="O49" s="438"/>
      <c r="P49" s="438"/>
      <c r="Q49" s="438"/>
      <c r="R49" s="438"/>
      <c r="S49" s="438"/>
      <c r="T49" s="438"/>
      <c r="U49" s="438"/>
      <c r="V49" s="440" t="s">
        <v>30</v>
      </c>
      <c r="W49" s="438" t="s">
        <v>31</v>
      </c>
      <c r="X49" s="441"/>
      <c r="Y49" s="354"/>
    </row>
    <row r="50" spans="1:25" s="26" customFormat="1" ht="33.75" customHeight="1">
      <c r="B50" s="446"/>
      <c r="C50" s="439"/>
      <c r="D50" s="433"/>
      <c r="E50" s="439"/>
      <c r="F50" s="439"/>
      <c r="G50" s="448"/>
      <c r="H50" s="439"/>
      <c r="I50" s="433" t="s">
        <v>32</v>
      </c>
      <c r="J50" s="442" t="s">
        <v>70</v>
      </c>
      <c r="K50" s="433" t="s">
        <v>34</v>
      </c>
      <c r="L50" s="443" t="s">
        <v>71</v>
      </c>
      <c r="M50" s="443"/>
      <c r="N50" s="433" t="s">
        <v>36</v>
      </c>
      <c r="O50" s="444"/>
      <c r="P50" s="432"/>
      <c r="Q50" s="433" t="s">
        <v>120</v>
      </c>
      <c r="R50" s="433"/>
      <c r="S50" s="434" t="s">
        <v>72</v>
      </c>
      <c r="T50" s="436" t="s">
        <v>38</v>
      </c>
      <c r="U50" s="436"/>
      <c r="V50" s="433"/>
      <c r="W50" s="437" t="s">
        <v>39</v>
      </c>
      <c r="X50" s="427" t="s">
        <v>40</v>
      </c>
      <c r="Y50" s="343"/>
    </row>
    <row r="51" spans="1:25" s="26" customFormat="1" ht="57.75" customHeight="1">
      <c r="B51" s="446"/>
      <c r="C51" s="439"/>
      <c r="D51" s="433"/>
      <c r="E51" s="439"/>
      <c r="F51" s="439"/>
      <c r="G51" s="448"/>
      <c r="H51" s="439"/>
      <c r="I51" s="433"/>
      <c r="J51" s="442"/>
      <c r="K51" s="433"/>
      <c r="L51" s="152" t="s">
        <v>32</v>
      </c>
      <c r="M51" s="153" t="s">
        <v>41</v>
      </c>
      <c r="N51" s="433"/>
      <c r="O51" s="444"/>
      <c r="P51" s="432"/>
      <c r="Q51" s="433"/>
      <c r="R51" s="433"/>
      <c r="S51" s="435"/>
      <c r="T51" s="436"/>
      <c r="U51" s="436"/>
      <c r="V51" s="433"/>
      <c r="W51" s="437"/>
      <c r="X51" s="427"/>
      <c r="Y51" s="355"/>
    </row>
    <row r="52" spans="1:25" s="57" customFormat="1" ht="16.5" customHeight="1" thickBot="1">
      <c r="B52" s="58">
        <v>1</v>
      </c>
      <c r="C52" s="59">
        <v>2</v>
      </c>
      <c r="D52" s="60">
        <v>3</v>
      </c>
      <c r="E52" s="59">
        <v>4</v>
      </c>
      <c r="F52" s="59">
        <v>5</v>
      </c>
      <c r="G52" s="366">
        <v>6</v>
      </c>
      <c r="H52" s="59">
        <v>7</v>
      </c>
      <c r="I52" s="428">
        <v>8</v>
      </c>
      <c r="J52" s="428"/>
      <c r="K52" s="59">
        <v>9</v>
      </c>
      <c r="L52" s="428">
        <v>10</v>
      </c>
      <c r="M52" s="428"/>
      <c r="N52" s="59">
        <v>11</v>
      </c>
      <c r="O52" s="59">
        <v>12</v>
      </c>
      <c r="P52" s="59">
        <v>13</v>
      </c>
      <c r="Q52" s="59">
        <v>14</v>
      </c>
      <c r="R52" s="428">
        <v>15</v>
      </c>
      <c r="S52" s="428"/>
      <c r="T52" s="429">
        <v>16</v>
      </c>
      <c r="U52" s="430"/>
      <c r="V52" s="59">
        <v>17</v>
      </c>
      <c r="W52" s="428">
        <v>18</v>
      </c>
      <c r="X52" s="431"/>
      <c r="Y52" s="356"/>
    </row>
    <row r="53" spans="1:25" s="13" customFormat="1" ht="30" customHeight="1">
      <c r="A53" s="99"/>
      <c r="B53" s="154" t="s">
        <v>73</v>
      </c>
      <c r="C53" s="155" t="s">
        <v>74</v>
      </c>
      <c r="D53" s="156"/>
      <c r="E53" s="119"/>
      <c r="F53" s="157"/>
      <c r="G53" s="371"/>
      <c r="H53" s="113"/>
      <c r="I53" s="114"/>
      <c r="J53" s="113"/>
      <c r="K53" s="113"/>
      <c r="L53" s="83"/>
      <c r="M53" s="113"/>
      <c r="N53" s="113"/>
      <c r="O53" s="113"/>
      <c r="P53" s="113"/>
      <c r="Q53" s="158"/>
      <c r="R53" s="113"/>
      <c r="S53" s="113"/>
      <c r="T53" s="113"/>
      <c r="U53" s="80"/>
      <c r="V53" s="116"/>
      <c r="W53" s="114"/>
      <c r="X53" s="159"/>
      <c r="Y53" s="357"/>
    </row>
    <row r="54" spans="1:25" ht="25.15" customHeight="1">
      <c r="A54" s="160"/>
      <c r="B54" s="161">
        <v>1</v>
      </c>
      <c r="C54" s="88" t="s">
        <v>75</v>
      </c>
      <c r="D54" s="76">
        <v>1</v>
      </c>
      <c r="E54" s="77">
        <v>40</v>
      </c>
      <c r="F54" s="162" t="s">
        <v>76</v>
      </c>
      <c r="G54" s="293">
        <v>8815</v>
      </c>
      <c r="H54" s="79">
        <f>D54*G54</f>
        <v>8815</v>
      </c>
      <c r="I54" s="89"/>
      <c r="J54" s="82"/>
      <c r="K54" s="76">
        <f>J54+H54</f>
        <v>8815</v>
      </c>
      <c r="L54" s="328">
        <v>0.2</v>
      </c>
      <c r="M54" s="79">
        <f>H54*L54</f>
        <v>1763</v>
      </c>
      <c r="N54" s="82"/>
      <c r="O54" s="82"/>
      <c r="P54" s="82"/>
      <c r="Q54" s="76">
        <f t="shared" ref="Q54:Q61" si="9">D54*27093-K54-P54-O54-N54-M54-U54-S54</f>
        <v>16515</v>
      </c>
      <c r="R54" s="90"/>
      <c r="S54" s="76"/>
      <c r="T54" s="86"/>
      <c r="U54" s="86"/>
      <c r="V54" s="76">
        <f>M54+K54+N54+O54+P54+Q54+S54</f>
        <v>27093</v>
      </c>
      <c r="W54" s="91"/>
      <c r="X54" s="92"/>
      <c r="Y54" s="348"/>
    </row>
    <row r="55" spans="1:25" ht="25.15" customHeight="1">
      <c r="A55" s="160"/>
      <c r="B55" s="161">
        <v>2</v>
      </c>
      <c r="C55" s="88" t="s">
        <v>77</v>
      </c>
      <c r="D55" s="76">
        <v>1</v>
      </c>
      <c r="E55" s="77">
        <v>40</v>
      </c>
      <c r="F55" s="162" t="s">
        <v>78</v>
      </c>
      <c r="G55" s="293">
        <v>8002</v>
      </c>
      <c r="H55" s="79">
        <f>D55*G55</f>
        <v>8002</v>
      </c>
      <c r="I55" s="89"/>
      <c r="J55" s="82"/>
      <c r="K55" s="76">
        <f>J55+H55</f>
        <v>8002</v>
      </c>
      <c r="L55" s="83">
        <v>0.2</v>
      </c>
      <c r="M55" s="79">
        <f>H55*L55</f>
        <v>1600.4</v>
      </c>
      <c r="N55" s="82"/>
      <c r="O55" s="82"/>
      <c r="P55" s="82"/>
      <c r="Q55" s="76">
        <f t="shared" si="9"/>
        <v>17490.599999999999</v>
      </c>
      <c r="R55" s="90"/>
      <c r="S55" s="76"/>
      <c r="T55" s="85"/>
      <c r="U55" s="86">
        <f>(H55)*T55</f>
        <v>0</v>
      </c>
      <c r="V55" s="76">
        <f>K55+M55+U55+Q55+S55+N55</f>
        <v>27093</v>
      </c>
      <c r="W55" s="91"/>
      <c r="X55" s="92"/>
      <c r="Y55" s="348"/>
    </row>
    <row r="56" spans="1:25" s="122" customFormat="1" ht="25.15" customHeight="1">
      <c r="A56" s="163"/>
      <c r="B56" s="161">
        <v>3</v>
      </c>
      <c r="C56" s="88" t="s">
        <v>79</v>
      </c>
      <c r="D56" s="76">
        <v>1</v>
      </c>
      <c r="E56" s="77">
        <v>40</v>
      </c>
      <c r="F56" s="162" t="s">
        <v>76</v>
      </c>
      <c r="G56" s="293">
        <v>8002</v>
      </c>
      <c r="H56" s="79">
        <f>D56*G56</f>
        <v>8002</v>
      </c>
      <c r="I56" s="89"/>
      <c r="J56" s="82"/>
      <c r="K56" s="76">
        <f>J56+H56</f>
        <v>8002</v>
      </c>
      <c r="L56" s="83">
        <v>0.2</v>
      </c>
      <c r="M56" s="79">
        <f>H56*L56</f>
        <v>1600.4</v>
      </c>
      <c r="N56" s="82"/>
      <c r="O56" s="82"/>
      <c r="P56" s="82"/>
      <c r="Q56" s="76">
        <f t="shared" si="9"/>
        <v>17490.599999999999</v>
      </c>
      <c r="R56" s="90"/>
      <c r="S56" s="76"/>
      <c r="T56" s="86"/>
      <c r="U56" s="86"/>
      <c r="V56" s="86">
        <f t="shared" ref="V56:V62" si="10">M56+K56+N56+O56+P56+Q56+S56</f>
        <v>27093</v>
      </c>
      <c r="W56" s="76"/>
      <c r="X56" s="164"/>
      <c r="Y56" s="358"/>
    </row>
    <row r="57" spans="1:25" s="166" customFormat="1" ht="29.25" customHeight="1">
      <c r="A57" s="165"/>
      <c r="B57" s="161">
        <v>4</v>
      </c>
      <c r="C57" s="88" t="s">
        <v>80</v>
      </c>
      <c r="D57" s="76">
        <v>0.5</v>
      </c>
      <c r="E57" s="77">
        <v>40</v>
      </c>
      <c r="F57" s="162" t="s">
        <v>76</v>
      </c>
      <c r="G57" s="293">
        <v>8816</v>
      </c>
      <c r="H57" s="79">
        <f>D57*G57</f>
        <v>4408</v>
      </c>
      <c r="I57" s="89"/>
      <c r="J57" s="82"/>
      <c r="K57" s="76">
        <f>J57+H57</f>
        <v>4408</v>
      </c>
      <c r="L57" s="83">
        <v>0.2</v>
      </c>
      <c r="M57" s="79">
        <f>H57*L57</f>
        <v>881.6</v>
      </c>
      <c r="N57" s="82"/>
      <c r="O57" s="82"/>
      <c r="P57" s="82"/>
      <c r="Q57" s="76">
        <f t="shared" si="9"/>
        <v>8256.9</v>
      </c>
      <c r="R57" s="90"/>
      <c r="S57" s="76"/>
      <c r="T57" s="86"/>
      <c r="U57" s="86"/>
      <c r="V57" s="76">
        <f>M57+K57+N57+O57+P57+Q57+S57</f>
        <v>13546.5</v>
      </c>
      <c r="W57" s="91"/>
      <c r="X57" s="92"/>
      <c r="Y57" s="348"/>
    </row>
    <row r="58" spans="1:25" s="166" customFormat="1" ht="29.25" customHeight="1">
      <c r="A58" s="165"/>
      <c r="B58" s="161">
        <v>5</v>
      </c>
      <c r="C58" s="88" t="s">
        <v>81</v>
      </c>
      <c r="D58" s="76">
        <v>1</v>
      </c>
      <c r="E58" s="77">
        <v>40</v>
      </c>
      <c r="F58" s="162" t="s">
        <v>76</v>
      </c>
      <c r="G58" s="293">
        <v>8815</v>
      </c>
      <c r="H58" s="79">
        <f>D58*G58</f>
        <v>8815</v>
      </c>
      <c r="I58" s="89"/>
      <c r="J58" s="82"/>
      <c r="K58" s="76">
        <f>J58+H58</f>
        <v>8815</v>
      </c>
      <c r="L58" s="83">
        <v>0.2</v>
      </c>
      <c r="M58" s="79">
        <f>H58*L58</f>
        <v>1763</v>
      </c>
      <c r="N58" s="82"/>
      <c r="O58" s="82"/>
      <c r="P58" s="82"/>
      <c r="Q58" s="76">
        <f t="shared" si="9"/>
        <v>16515</v>
      </c>
      <c r="R58" s="90"/>
      <c r="S58" s="76"/>
      <c r="T58" s="86"/>
      <c r="U58" s="86"/>
      <c r="V58" s="76">
        <f>M58+K58+N58+O58+P58+Q58+S58</f>
        <v>27093</v>
      </c>
      <c r="W58" s="91"/>
      <c r="X58" s="92"/>
      <c r="Y58" s="348"/>
    </row>
    <row r="59" spans="1:25" ht="25.15" customHeight="1">
      <c r="A59" s="167"/>
      <c r="B59" s="161">
        <v>6</v>
      </c>
      <c r="C59" s="88" t="s">
        <v>82</v>
      </c>
      <c r="D59" s="76">
        <v>1</v>
      </c>
      <c r="E59" s="77">
        <v>40</v>
      </c>
      <c r="F59" s="162" t="s">
        <v>83</v>
      </c>
      <c r="G59" s="293">
        <v>10389</v>
      </c>
      <c r="H59" s="79">
        <f t="shared" ref="H59:H64" si="11">D59*G59</f>
        <v>10389</v>
      </c>
      <c r="I59" s="121"/>
      <c r="J59" s="86"/>
      <c r="K59" s="76">
        <f>H59+J59</f>
        <v>10389</v>
      </c>
      <c r="L59" s="83">
        <v>0.2</v>
      </c>
      <c r="M59" s="79">
        <f>(H59+J59)*L59</f>
        <v>2077.8000000000002</v>
      </c>
      <c r="N59" s="76">
        <f>(H59+J59)*0.2</f>
        <v>2077.8000000000002</v>
      </c>
      <c r="O59" s="85"/>
      <c r="P59" s="86"/>
      <c r="Q59" s="76">
        <f t="shared" si="9"/>
        <v>12548.400000000001</v>
      </c>
      <c r="R59" s="90"/>
      <c r="S59" s="76"/>
      <c r="T59" s="86"/>
      <c r="U59" s="86"/>
      <c r="V59" s="76">
        <f t="shared" si="10"/>
        <v>27093</v>
      </c>
      <c r="W59" s="77">
        <v>28</v>
      </c>
      <c r="X59" s="92">
        <f>(V59/29.3*W59)</f>
        <v>25890.921501706485</v>
      </c>
      <c r="Y59" s="348"/>
    </row>
    <row r="60" spans="1:25" ht="25.15" customHeight="1">
      <c r="A60" s="167"/>
      <c r="B60" s="161">
        <v>7</v>
      </c>
      <c r="C60" s="88" t="s">
        <v>82</v>
      </c>
      <c r="D60" s="76">
        <v>1.5</v>
      </c>
      <c r="E60" s="77">
        <v>40</v>
      </c>
      <c r="F60" s="162" t="s">
        <v>83</v>
      </c>
      <c r="G60" s="293">
        <v>10389</v>
      </c>
      <c r="H60" s="79">
        <f>D60*G60</f>
        <v>15583.5</v>
      </c>
      <c r="I60" s="121"/>
      <c r="J60" s="86"/>
      <c r="K60" s="76">
        <f>H60+J60</f>
        <v>15583.5</v>
      </c>
      <c r="L60" s="83">
        <v>0.2</v>
      </c>
      <c r="M60" s="79">
        <f>(H60+J60)*L60</f>
        <v>3116.7000000000003</v>
      </c>
      <c r="N60" s="76"/>
      <c r="O60" s="85"/>
      <c r="P60" s="86"/>
      <c r="Q60" s="76">
        <f t="shared" si="9"/>
        <v>21939.3</v>
      </c>
      <c r="R60" s="90"/>
      <c r="S60" s="76"/>
      <c r="T60" s="86"/>
      <c r="U60" s="86"/>
      <c r="V60" s="76">
        <f>M60+K60+N60+O60+P60+Q60+S60</f>
        <v>40639.5</v>
      </c>
      <c r="W60" s="77">
        <v>28</v>
      </c>
      <c r="X60" s="92">
        <f>(V60/29.3*W60)</f>
        <v>38836.382252559728</v>
      </c>
      <c r="Y60" s="348"/>
    </row>
    <row r="61" spans="1:25" ht="25.15" customHeight="1">
      <c r="A61" s="160"/>
      <c r="B61" s="161">
        <v>8</v>
      </c>
      <c r="C61" s="88" t="s">
        <v>84</v>
      </c>
      <c r="D61" s="76">
        <v>2</v>
      </c>
      <c r="E61" s="77">
        <v>40</v>
      </c>
      <c r="F61" s="162" t="s">
        <v>83</v>
      </c>
      <c r="G61" s="293">
        <v>9441</v>
      </c>
      <c r="H61" s="79">
        <f t="shared" si="11"/>
        <v>18882</v>
      </c>
      <c r="I61" s="121"/>
      <c r="J61" s="86"/>
      <c r="K61" s="76">
        <f>H61+J61</f>
        <v>18882</v>
      </c>
      <c r="L61" s="83"/>
      <c r="M61" s="79"/>
      <c r="N61" s="76">
        <f>(H61+J61)*0.2</f>
        <v>3776.4</v>
      </c>
      <c r="O61" s="85"/>
      <c r="P61" s="86"/>
      <c r="Q61" s="76">
        <f t="shared" si="9"/>
        <v>31527.599999999999</v>
      </c>
      <c r="R61" s="90"/>
      <c r="S61" s="121"/>
      <c r="T61" s="86"/>
      <c r="U61" s="86"/>
      <c r="V61" s="76">
        <f t="shared" si="10"/>
        <v>54186</v>
      </c>
      <c r="W61" s="77">
        <v>28</v>
      </c>
      <c r="X61" s="92">
        <f>(V61/29.3*W61)</f>
        <v>51781.843003412971</v>
      </c>
      <c r="Y61" s="348"/>
    </row>
    <row r="62" spans="1:25" ht="25.15" customHeight="1">
      <c r="A62" s="160"/>
      <c r="B62" s="161">
        <v>9</v>
      </c>
      <c r="C62" s="88" t="s">
        <v>84</v>
      </c>
      <c r="D62" s="76">
        <v>11</v>
      </c>
      <c r="E62" s="77">
        <v>40</v>
      </c>
      <c r="F62" s="162" t="s">
        <v>83</v>
      </c>
      <c r="G62" s="293">
        <v>9441</v>
      </c>
      <c r="H62" s="79">
        <f t="shared" si="11"/>
        <v>103851</v>
      </c>
      <c r="I62" s="121"/>
      <c r="J62" s="86"/>
      <c r="K62" s="76">
        <f>H62+J62</f>
        <v>103851</v>
      </c>
      <c r="L62" s="83"/>
      <c r="M62" s="79"/>
      <c r="N62" s="79"/>
      <c r="O62" s="85"/>
      <c r="P62" s="86"/>
      <c r="Q62" s="76">
        <f t="shared" ref="Q62" si="12">D62*22440-K62-P62-O62-N62-M62-U62-S62</f>
        <v>142989</v>
      </c>
      <c r="R62" s="90"/>
      <c r="S62" s="121"/>
      <c r="T62" s="86"/>
      <c r="U62" s="86"/>
      <c r="V62" s="76">
        <f t="shared" si="10"/>
        <v>246840</v>
      </c>
      <c r="W62" s="77">
        <v>28</v>
      </c>
      <c r="X62" s="92">
        <f>(V62/29.3*W62)</f>
        <v>235888.05460750853</v>
      </c>
      <c r="Y62" s="348"/>
    </row>
    <row r="63" spans="1:25" s="122" customFormat="1" ht="27" customHeight="1">
      <c r="A63" s="168"/>
      <c r="B63" s="161">
        <v>10</v>
      </c>
      <c r="C63" s="88" t="s">
        <v>85</v>
      </c>
      <c r="D63" s="76">
        <v>2.5</v>
      </c>
      <c r="E63" s="77">
        <v>40</v>
      </c>
      <c r="F63" s="169" t="s">
        <v>86</v>
      </c>
      <c r="G63" s="293">
        <v>5145</v>
      </c>
      <c r="H63" s="79">
        <f t="shared" si="11"/>
        <v>12862.5</v>
      </c>
      <c r="I63" s="89"/>
      <c r="J63" s="80"/>
      <c r="K63" s="76">
        <f>J63+H63</f>
        <v>12862.5</v>
      </c>
      <c r="L63" s="84"/>
      <c r="M63" s="79"/>
      <c r="N63" s="76"/>
      <c r="O63" s="170"/>
      <c r="P63" s="80"/>
      <c r="Q63" s="76">
        <f>D63*27093-K63-P63-O63-N63-M63-U63-S63</f>
        <v>54870</v>
      </c>
      <c r="R63" s="90"/>
      <c r="S63" s="121"/>
      <c r="T63" s="80"/>
      <c r="U63" s="80"/>
      <c r="V63" s="76">
        <f>S63+K63+P63+O63+N63+M63+Q63</f>
        <v>67732.5</v>
      </c>
      <c r="W63" s="91"/>
      <c r="X63" s="171"/>
      <c r="Y63" s="359"/>
    </row>
    <row r="64" spans="1:25" s="122" customFormat="1" ht="25.15" customHeight="1" thickBot="1">
      <c r="A64" s="163"/>
      <c r="B64" s="161">
        <v>11</v>
      </c>
      <c r="C64" s="172" t="s">
        <v>87</v>
      </c>
      <c r="D64" s="125">
        <v>2.5</v>
      </c>
      <c r="E64" s="126">
        <v>40</v>
      </c>
      <c r="F64" s="173" t="s">
        <v>86</v>
      </c>
      <c r="G64" s="293">
        <v>5145</v>
      </c>
      <c r="H64" s="145">
        <f t="shared" si="11"/>
        <v>12862.5</v>
      </c>
      <c r="I64" s="174"/>
      <c r="J64" s="128"/>
      <c r="K64" s="125">
        <f>J64+H64</f>
        <v>12862.5</v>
      </c>
      <c r="L64" s="175"/>
      <c r="M64" s="127"/>
      <c r="N64" s="125"/>
      <c r="O64" s="129"/>
      <c r="P64" s="128"/>
      <c r="Q64" s="76">
        <f>D64*27093-K64-P64-O64-N64-M64-U64-S64</f>
        <v>54870</v>
      </c>
      <c r="R64" s="130"/>
      <c r="S64" s="131"/>
      <c r="T64" s="128"/>
      <c r="U64" s="128"/>
      <c r="V64" s="125">
        <f>S64+K64+P64+O64+N64+M64+Q64</f>
        <v>67732.5</v>
      </c>
      <c r="W64" s="132"/>
      <c r="X64" s="176"/>
      <c r="Y64" s="359"/>
    </row>
    <row r="65" spans="1:25" s="122" customFormat="1" ht="36.6" customHeight="1" thickBot="1">
      <c r="A65" s="123"/>
      <c r="B65" s="177"/>
      <c r="C65" s="146" t="s">
        <v>88</v>
      </c>
      <c r="D65" s="95">
        <f>SUM(D54:D64)</f>
        <v>25</v>
      </c>
      <c r="E65" s="96"/>
      <c r="F65" s="178"/>
      <c r="G65" s="368"/>
      <c r="H65" s="179">
        <f>SUM(H54:H64)</f>
        <v>212472.5</v>
      </c>
      <c r="I65" s="179"/>
      <c r="J65" s="179"/>
      <c r="K65" s="179">
        <f>SUM(K54:K64)</f>
        <v>212472.5</v>
      </c>
      <c r="L65" s="179"/>
      <c r="M65" s="179">
        <f>SUM(M54:M64)</f>
        <v>12802.900000000001</v>
      </c>
      <c r="N65" s="179">
        <f>SUM(N54:N64)</f>
        <v>5854.2000000000007</v>
      </c>
      <c r="O65" s="179"/>
      <c r="P65" s="179"/>
      <c r="Q65" s="179">
        <f>SUM(Q54:Q64)</f>
        <v>395012.4</v>
      </c>
      <c r="R65" s="179"/>
      <c r="S65" s="179"/>
      <c r="T65" s="179"/>
      <c r="U65" s="179"/>
      <c r="V65" s="179">
        <f>SUM(V54:V64)</f>
        <v>626142</v>
      </c>
      <c r="W65" s="136" t="s">
        <v>66</v>
      </c>
      <c r="X65" s="98">
        <f>SUM(X54:X64)-0.01</f>
        <v>352397.1913651877</v>
      </c>
      <c r="Y65" s="348"/>
    </row>
    <row r="66" spans="1:25" ht="25.15" customHeight="1" thickBot="1">
      <c r="A66" s="133"/>
      <c r="B66" s="180"/>
      <c r="C66" s="181" t="s">
        <v>89</v>
      </c>
      <c r="D66" s="95">
        <f>D65+D48+D20</f>
        <v>62.25</v>
      </c>
      <c r="E66" s="182"/>
      <c r="F66" s="183"/>
      <c r="G66" s="372"/>
      <c r="H66" s="95">
        <f>H65+H48+H20</f>
        <v>855868.25</v>
      </c>
      <c r="I66" s="95"/>
      <c r="J66" s="95">
        <f>J65+J48+J20</f>
        <v>82061.962499999994</v>
      </c>
      <c r="K66" s="95">
        <f>K65+K48+K20</f>
        <v>937930.21250000002</v>
      </c>
      <c r="L66" s="184"/>
      <c r="M66" s="95">
        <f>M65+M48+M20</f>
        <v>122807.82499999998</v>
      </c>
      <c r="N66" s="95">
        <f>N65+N48+N20</f>
        <v>41634.037500000006</v>
      </c>
      <c r="O66" s="95"/>
      <c r="P66" s="95"/>
      <c r="Q66" s="95">
        <f>Q65+Q48+Q20</f>
        <v>523541.79749999999</v>
      </c>
      <c r="R66" s="95"/>
      <c r="S66" s="95">
        <f>S65+S48+S20</f>
        <v>0</v>
      </c>
      <c r="T66" s="95"/>
      <c r="U66" s="95">
        <f>U65+U48+U20</f>
        <v>4827.1499999999996</v>
      </c>
      <c r="V66" s="95">
        <f>V65+V48+V20</f>
        <v>1641946.0225</v>
      </c>
      <c r="W66" s="136" t="s">
        <v>66</v>
      </c>
      <c r="X66" s="185">
        <f>X65+X48+X20</f>
        <v>1018102.9251535835</v>
      </c>
      <c r="Y66" s="360"/>
    </row>
    <row r="67" spans="1:25" ht="25.15" customHeight="1">
      <c r="B67" s="186"/>
      <c r="C67" s="187" t="s">
        <v>90</v>
      </c>
      <c r="D67" s="188"/>
      <c r="E67" s="189"/>
      <c r="F67" s="190"/>
      <c r="G67" s="373"/>
      <c r="H67" s="188"/>
      <c r="I67" s="191"/>
      <c r="J67" s="189"/>
      <c r="K67" s="189"/>
      <c r="L67" s="192"/>
      <c r="M67" s="189"/>
      <c r="N67" s="189"/>
      <c r="O67" s="189"/>
      <c r="P67" s="189"/>
      <c r="Q67" s="188"/>
      <c r="R67" s="192"/>
      <c r="S67" s="189"/>
      <c r="T67" s="189"/>
      <c r="U67" s="189"/>
      <c r="V67" s="188"/>
      <c r="W67" s="191"/>
      <c r="X67" s="193"/>
      <c r="Y67" s="360"/>
    </row>
    <row r="68" spans="1:25" ht="25.15" customHeight="1">
      <c r="B68" s="74">
        <v>1</v>
      </c>
      <c r="C68" s="423" t="s">
        <v>91</v>
      </c>
      <c r="D68" s="423"/>
      <c r="E68" s="423"/>
      <c r="F68" s="194" t="s">
        <v>92</v>
      </c>
      <c r="G68" s="256">
        <f>X66</f>
        <v>1018102.9251535835</v>
      </c>
      <c r="H68" s="121"/>
      <c r="I68" s="195"/>
      <c r="J68" s="170"/>
      <c r="K68" s="170"/>
      <c r="L68" s="90"/>
      <c r="M68" s="121"/>
      <c r="N68" s="121"/>
      <c r="O68" s="121"/>
      <c r="P68" s="121"/>
      <c r="Q68" s="76"/>
      <c r="R68" s="196"/>
      <c r="S68" s="121"/>
      <c r="T68" s="121"/>
      <c r="U68" s="121"/>
      <c r="V68" s="76">
        <f>G68/12</f>
        <v>84841.910429465293</v>
      </c>
      <c r="W68" s="89"/>
      <c r="X68" s="197"/>
      <c r="Y68" s="360"/>
    </row>
    <row r="69" spans="1:25" ht="25.15" customHeight="1">
      <c r="B69" s="74">
        <v>2</v>
      </c>
      <c r="C69" s="423" t="s">
        <v>93</v>
      </c>
      <c r="D69" s="423"/>
      <c r="E69" s="423"/>
      <c r="F69" s="198" t="s">
        <v>92</v>
      </c>
      <c r="G69" s="374"/>
      <c r="H69" s="200"/>
      <c r="I69" s="201"/>
      <c r="J69" s="202"/>
      <c r="K69" s="170" t="s">
        <v>94</v>
      </c>
      <c r="L69" s="90">
        <v>0.05</v>
      </c>
      <c r="M69" s="202"/>
      <c r="N69" s="121"/>
      <c r="O69" s="121"/>
      <c r="P69" s="121"/>
      <c r="Q69" s="76"/>
      <c r="R69" s="196"/>
      <c r="S69" s="121"/>
      <c r="T69" s="121"/>
      <c r="U69" s="121"/>
      <c r="V69" s="76">
        <f>G69*5%</f>
        <v>0</v>
      </c>
      <c r="W69" s="89"/>
      <c r="X69" s="197"/>
      <c r="Y69" s="360"/>
    </row>
    <row r="70" spans="1:25" ht="25.15" customHeight="1">
      <c r="B70" s="74">
        <v>3</v>
      </c>
      <c r="C70" s="424" t="s">
        <v>95</v>
      </c>
      <c r="D70" s="425"/>
      <c r="E70" s="426"/>
      <c r="F70" s="194" t="s">
        <v>92</v>
      </c>
      <c r="G70" s="374">
        <f>V66</f>
        <v>1641946.0225</v>
      </c>
      <c r="H70" s="200">
        <f>V68</f>
        <v>84841.910429465293</v>
      </c>
      <c r="I70" s="195" t="s">
        <v>96</v>
      </c>
      <c r="J70" s="200"/>
      <c r="K70" s="203" t="s">
        <v>94</v>
      </c>
      <c r="L70" s="90">
        <v>0.05</v>
      </c>
      <c r="M70" s="121" t="s">
        <v>92</v>
      </c>
      <c r="N70" s="121">
        <f>(G70+H70+J70)*L70</f>
        <v>86339.396646473266</v>
      </c>
      <c r="O70" s="121"/>
      <c r="P70" s="121"/>
      <c r="Q70" s="76"/>
      <c r="R70" s="196"/>
      <c r="S70" s="121"/>
      <c r="T70" s="121"/>
      <c r="U70" s="121"/>
      <c r="V70" s="76">
        <f>(G70+H70)*5%</f>
        <v>86339.396646473266</v>
      </c>
      <c r="W70" s="89"/>
      <c r="X70" s="197"/>
      <c r="Y70" s="360"/>
    </row>
    <row r="71" spans="1:25" ht="25.15" customHeight="1">
      <c r="A71" s="1"/>
      <c r="B71" s="74">
        <v>4</v>
      </c>
      <c r="C71" s="423" t="s">
        <v>97</v>
      </c>
      <c r="D71" s="423"/>
      <c r="E71" s="423"/>
      <c r="F71" s="198" t="s">
        <v>92</v>
      </c>
      <c r="G71" s="256"/>
      <c r="H71" s="200"/>
      <c r="I71" s="195" t="s">
        <v>96</v>
      </c>
      <c r="J71" s="200"/>
      <c r="K71" s="204" t="s">
        <v>94</v>
      </c>
      <c r="L71" s="205">
        <v>1.4999999999999999E-2</v>
      </c>
      <c r="M71" s="206" t="s">
        <v>92</v>
      </c>
      <c r="N71" s="121"/>
      <c r="O71" s="202"/>
      <c r="P71" s="121"/>
      <c r="Q71" s="76"/>
      <c r="R71" s="196"/>
      <c r="S71" s="121"/>
      <c r="T71" s="121"/>
      <c r="U71" s="121"/>
      <c r="V71" s="76" t="s">
        <v>98</v>
      </c>
      <c r="W71" s="89"/>
      <c r="X71" s="197"/>
      <c r="Y71" s="360"/>
    </row>
    <row r="72" spans="1:25" ht="25.15" customHeight="1">
      <c r="A72" s="1"/>
      <c r="B72" s="74">
        <v>5</v>
      </c>
      <c r="C72" s="423" t="s">
        <v>99</v>
      </c>
      <c r="D72" s="423"/>
      <c r="E72" s="423"/>
      <c r="F72" s="198" t="s">
        <v>92</v>
      </c>
      <c r="G72" s="256"/>
      <c r="H72" s="200"/>
      <c r="I72" s="195" t="s">
        <v>96</v>
      </c>
      <c r="J72" s="200"/>
      <c r="K72" s="204" t="s">
        <v>94</v>
      </c>
      <c r="L72" s="205">
        <v>3.5000000000000003E-2</v>
      </c>
      <c r="M72" s="206" t="s">
        <v>92</v>
      </c>
      <c r="N72" s="121"/>
      <c r="O72" s="202"/>
      <c r="P72" s="121"/>
      <c r="Q72" s="76"/>
      <c r="R72" s="196"/>
      <c r="S72" s="121"/>
      <c r="T72" s="121"/>
      <c r="U72" s="121"/>
      <c r="V72" s="76" t="s">
        <v>98</v>
      </c>
      <c r="W72" s="89"/>
      <c r="X72" s="197"/>
      <c r="Y72" s="360"/>
    </row>
    <row r="73" spans="1:25" ht="25.15" customHeight="1">
      <c r="B73" s="74">
        <v>6</v>
      </c>
      <c r="C73" s="423" t="s">
        <v>100</v>
      </c>
      <c r="D73" s="423"/>
      <c r="E73" s="423"/>
      <c r="F73" s="78" t="s">
        <v>92</v>
      </c>
      <c r="G73" s="293">
        <f>V66</f>
        <v>1641946.0225</v>
      </c>
      <c r="H73" s="200">
        <f>V68</f>
        <v>84841.910429465293</v>
      </c>
      <c r="I73" s="195" t="s">
        <v>96</v>
      </c>
      <c r="J73" s="200"/>
      <c r="K73" s="199" t="s">
        <v>94</v>
      </c>
      <c r="L73" s="207">
        <v>0.01</v>
      </c>
      <c r="M73" s="208" t="s">
        <v>92</v>
      </c>
      <c r="N73" s="121">
        <f>(G73+H73+J73)*L73</f>
        <v>17267.879329294654</v>
      </c>
      <c r="O73" s="76"/>
      <c r="P73" s="76"/>
      <c r="Q73" s="76"/>
      <c r="R73" s="209"/>
      <c r="S73" s="76"/>
      <c r="T73" s="86"/>
      <c r="U73" s="86"/>
      <c r="V73" s="76">
        <f>(G73+H73+J73)*1%</f>
        <v>17267.879329294654</v>
      </c>
      <c r="W73" s="91"/>
      <c r="X73" s="92"/>
      <c r="Y73" s="348"/>
    </row>
    <row r="74" spans="1:25" ht="25.15" customHeight="1">
      <c r="B74" s="210"/>
      <c r="C74" s="413" t="s">
        <v>101</v>
      </c>
      <c r="D74" s="413"/>
      <c r="E74" s="413"/>
      <c r="F74" s="211"/>
      <c r="G74" s="375"/>
      <c r="H74" s="212"/>
      <c r="I74" s="213"/>
      <c r="J74" s="214"/>
      <c r="K74" s="214"/>
      <c r="L74" s="215"/>
      <c r="M74" s="214"/>
      <c r="N74" s="214"/>
      <c r="O74" s="216"/>
      <c r="P74" s="216"/>
      <c r="Q74" s="216"/>
      <c r="R74" s="217"/>
      <c r="S74" s="216"/>
      <c r="T74" s="218"/>
      <c r="U74" s="218"/>
      <c r="V74" s="418">
        <f>SUM(V66:V73)+Y47</f>
        <v>2485190.8189052334</v>
      </c>
      <c r="W74" s="419"/>
      <c r="X74" s="419"/>
      <c r="Y74" s="420"/>
    </row>
    <row r="75" spans="1:25" ht="30" customHeight="1" thickBot="1">
      <c r="A75" s="1"/>
      <c r="B75" s="219"/>
      <c r="C75" s="220" t="s">
        <v>102</v>
      </c>
      <c r="D75" s="221"/>
      <c r="E75" s="222"/>
      <c r="F75" s="223"/>
      <c r="G75" s="376"/>
      <c r="H75" s="220"/>
      <c r="I75" s="224"/>
      <c r="J75" s="225"/>
      <c r="K75" s="225"/>
      <c r="L75" s="226"/>
      <c r="M75" s="225"/>
      <c r="N75" s="225"/>
      <c r="O75" s="227"/>
      <c r="P75" s="227"/>
      <c r="Q75" s="227"/>
      <c r="R75" s="228"/>
      <c r="S75" s="227"/>
      <c r="T75" s="220"/>
      <c r="U75" s="220"/>
      <c r="V75" s="421">
        <f>V74*12</f>
        <v>29822289.826862801</v>
      </c>
      <c r="W75" s="422"/>
      <c r="X75" s="422"/>
      <c r="Y75" s="420"/>
    </row>
    <row r="76" spans="1:25" ht="27" customHeight="1">
      <c r="A76" s="1"/>
      <c r="C76" s="379" t="s">
        <v>90</v>
      </c>
      <c r="D76" s="380"/>
      <c r="E76" s="379"/>
      <c r="F76" s="381"/>
      <c r="G76" s="382"/>
      <c r="H76" s="379"/>
      <c r="I76" s="379"/>
      <c r="J76" s="379"/>
      <c r="K76" s="381"/>
      <c r="L76" s="383"/>
      <c r="M76" s="379"/>
      <c r="N76" s="379"/>
      <c r="O76" s="380"/>
      <c r="P76" s="380"/>
      <c r="Q76" s="384"/>
      <c r="R76" s="380"/>
      <c r="S76" s="380"/>
      <c r="T76" s="379"/>
      <c r="U76" s="379"/>
      <c r="V76" s="384"/>
      <c r="W76" s="379"/>
      <c r="X76" s="385"/>
      <c r="Y76" s="232"/>
    </row>
    <row r="77" spans="1:25" s="166" customFormat="1" ht="21" customHeight="1">
      <c r="C77" s="386" t="s">
        <v>103</v>
      </c>
      <c r="D77" s="387">
        <v>12</v>
      </c>
      <c r="E77" s="386" t="s">
        <v>104</v>
      </c>
      <c r="F77" s="388">
        <v>200</v>
      </c>
      <c r="G77" s="389"/>
      <c r="H77" s="390" t="s">
        <v>105</v>
      </c>
      <c r="I77" s="386">
        <v>10</v>
      </c>
      <c r="J77" s="386" t="s">
        <v>126</v>
      </c>
      <c r="K77" s="414" t="s">
        <v>127</v>
      </c>
      <c r="L77" s="414"/>
      <c r="M77" s="414"/>
      <c r="N77" s="386" t="s">
        <v>125</v>
      </c>
      <c r="O77" s="391"/>
      <c r="P77" s="392"/>
      <c r="Q77" s="415"/>
      <c r="R77" s="415"/>
      <c r="S77" s="415"/>
      <c r="T77" s="416"/>
      <c r="U77" s="417"/>
      <c r="V77" s="417"/>
      <c r="W77" s="417"/>
      <c r="X77" s="417"/>
      <c r="Y77" s="337"/>
    </row>
    <row r="78" spans="1:25" s="166" customFormat="1" ht="19.5" customHeight="1">
      <c r="C78" s="386" t="s">
        <v>106</v>
      </c>
      <c r="D78" s="387"/>
      <c r="E78" s="386"/>
      <c r="F78" s="388" t="s">
        <v>107</v>
      </c>
      <c r="G78" s="394">
        <v>9903</v>
      </c>
      <c r="H78" s="386"/>
      <c r="I78" s="386"/>
      <c r="J78" s="386"/>
      <c r="K78" s="390"/>
      <c r="L78" s="395"/>
      <c r="M78" s="390"/>
      <c r="N78" s="386"/>
      <c r="O78" s="396"/>
      <c r="P78" s="409"/>
      <c r="Q78" s="409"/>
      <c r="R78" s="409"/>
      <c r="S78" s="409"/>
      <c r="T78" s="409"/>
      <c r="U78" s="409"/>
      <c r="V78" s="409"/>
      <c r="W78" s="409"/>
      <c r="X78" s="397" t="s">
        <v>108</v>
      </c>
      <c r="Y78" s="234"/>
    </row>
    <row r="79" spans="1:25" s="166" customFormat="1" ht="21" customHeight="1">
      <c r="C79" s="386" t="s">
        <v>109</v>
      </c>
      <c r="D79" s="387"/>
      <c r="E79" s="386"/>
      <c r="F79" s="388" t="s">
        <v>107</v>
      </c>
      <c r="G79" s="389">
        <v>1991</v>
      </c>
      <c r="H79" s="386"/>
      <c r="I79" s="386"/>
      <c r="J79" s="386"/>
      <c r="K79" s="390"/>
      <c r="L79" s="395"/>
      <c r="M79" s="390"/>
      <c r="N79" s="386"/>
      <c r="O79" s="398"/>
      <c r="P79" s="399"/>
      <c r="Q79" s="400"/>
      <c r="R79" s="399"/>
      <c r="S79" s="399"/>
      <c r="T79" s="399"/>
      <c r="U79" s="399"/>
      <c r="V79" s="401">
        <f>V66+V68+V70+V73</f>
        <v>1830395.2089052333</v>
      </c>
      <c r="W79" s="402"/>
      <c r="X79" s="399"/>
      <c r="Y79" s="235"/>
    </row>
    <row r="80" spans="1:25" s="236" customFormat="1" ht="18" customHeight="1">
      <c r="C80" s="410" t="s">
        <v>110</v>
      </c>
      <c r="D80" s="410"/>
      <c r="E80" s="410"/>
      <c r="F80" s="410"/>
      <c r="G80" s="410"/>
      <c r="H80" s="410"/>
      <c r="I80" s="410"/>
      <c r="J80" s="410"/>
      <c r="K80" s="410"/>
      <c r="L80" s="410"/>
      <c r="M80" s="410"/>
      <c r="N80" s="410"/>
      <c r="O80" s="410"/>
      <c r="P80" s="410"/>
      <c r="Q80" s="410"/>
      <c r="R80" s="410"/>
      <c r="S80" s="410"/>
      <c r="T80" s="410"/>
      <c r="U80" s="410"/>
      <c r="V80" s="410"/>
      <c r="W80" s="410"/>
      <c r="X80" s="410"/>
      <c r="Y80" s="338"/>
    </row>
    <row r="81" spans="1:25" s="233" customFormat="1" ht="20.25">
      <c r="A81" s="237"/>
      <c r="C81" s="411" t="s">
        <v>111</v>
      </c>
      <c r="D81" s="411"/>
      <c r="E81" s="411"/>
      <c r="F81" s="411"/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  <c r="X81" s="411"/>
      <c r="Y81" s="42"/>
    </row>
    <row r="82" spans="1:25" s="233" customFormat="1" ht="20.25">
      <c r="A82" s="237"/>
      <c r="C82" s="411" t="s">
        <v>112</v>
      </c>
      <c r="D82" s="411"/>
      <c r="E82" s="411"/>
      <c r="F82" s="411"/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  <c r="X82" s="411"/>
      <c r="Y82" s="42"/>
    </row>
    <row r="83" spans="1:25" s="233" customFormat="1" ht="20.25">
      <c r="A83" s="237"/>
      <c r="C83" s="391" t="s">
        <v>113</v>
      </c>
      <c r="D83" s="391"/>
      <c r="E83" s="391"/>
      <c r="F83" s="403"/>
      <c r="G83" s="404"/>
      <c r="H83" s="391"/>
      <c r="I83" s="391"/>
      <c r="J83" s="391"/>
      <c r="K83" s="391"/>
      <c r="L83" s="405"/>
      <c r="M83" s="393"/>
      <c r="N83" s="391"/>
      <c r="O83" s="406"/>
      <c r="P83" s="406"/>
      <c r="Q83" s="406"/>
      <c r="R83" s="406"/>
      <c r="S83" s="406"/>
      <c r="T83" s="407"/>
      <c r="U83" s="407"/>
      <c r="V83" s="407"/>
      <c r="W83" s="408"/>
      <c r="X83" s="391"/>
      <c r="Y83" s="238"/>
    </row>
    <row r="84" spans="1:25" s="233" customFormat="1" ht="20.25">
      <c r="A84" s="237"/>
      <c r="C84" s="391" t="s">
        <v>114</v>
      </c>
      <c r="D84" s="391"/>
      <c r="E84" s="391"/>
      <c r="F84" s="403"/>
      <c r="G84" s="404"/>
      <c r="H84" s="391"/>
      <c r="I84" s="391"/>
      <c r="J84" s="391"/>
      <c r="K84" s="391"/>
      <c r="L84" s="405"/>
      <c r="M84" s="393"/>
      <c r="N84" s="391"/>
      <c r="O84" s="406"/>
      <c r="P84" s="406"/>
      <c r="Q84" s="406"/>
      <c r="R84" s="406"/>
      <c r="S84" s="406"/>
      <c r="T84" s="407"/>
      <c r="U84" s="407"/>
      <c r="V84" s="407"/>
      <c r="W84" s="408"/>
      <c r="X84" s="391"/>
      <c r="Y84" s="238"/>
    </row>
    <row r="85" spans="1:25" s="239" customFormat="1" ht="22.5" customHeight="1">
      <c r="C85" s="240" t="s">
        <v>115</v>
      </c>
      <c r="D85" s="240"/>
      <c r="E85" s="240"/>
      <c r="F85" s="240"/>
      <c r="G85" s="377"/>
      <c r="H85" s="13"/>
      <c r="I85" s="13"/>
      <c r="K85" s="241"/>
      <c r="L85" s="242"/>
      <c r="M85" s="241"/>
      <c r="N85" s="241"/>
      <c r="O85" s="241"/>
      <c r="P85" s="412"/>
      <c r="Q85" s="412"/>
      <c r="R85" s="412"/>
      <c r="S85" s="412"/>
      <c r="T85" s="412"/>
      <c r="U85" s="412"/>
      <c r="V85" s="412"/>
      <c r="W85"/>
      <c r="X85" s="42"/>
      <c r="Y85" s="42"/>
    </row>
    <row r="86" spans="1:25" s="239" customFormat="1" ht="16.5" customHeight="1">
      <c r="C86" s="1"/>
      <c r="D86" s="38"/>
      <c r="E86" s="1"/>
      <c r="F86" s="15"/>
      <c r="G86" s="362"/>
      <c r="I86" s="243"/>
      <c r="K86" s="241"/>
      <c r="L86" s="242"/>
      <c r="M86" s="241"/>
      <c r="N86" s="241"/>
      <c r="O86" s="241"/>
      <c r="Q86" s="244"/>
      <c r="R86" s="245"/>
      <c r="V86" s="244"/>
      <c r="X86" s="246"/>
      <c r="Y86" s="246"/>
    </row>
    <row r="87" spans="1:25" s="239" customFormat="1" ht="16.5" customHeight="1">
      <c r="C87" s="1"/>
      <c r="D87" s="38"/>
      <c r="E87" s="1"/>
      <c r="F87" s="15"/>
      <c r="G87" s="362"/>
      <c r="I87" s="243"/>
      <c r="K87" s="241"/>
      <c r="L87" s="242"/>
      <c r="M87" s="241"/>
      <c r="N87" s="241"/>
      <c r="O87" s="241"/>
      <c r="Q87" s="244"/>
      <c r="R87" s="245"/>
      <c r="V87" s="244"/>
      <c r="X87" s="246"/>
      <c r="Y87" s="246"/>
    </row>
    <row r="88" spans="1:25" s="239" customFormat="1" ht="16.5" customHeight="1">
      <c r="C88" s="1"/>
      <c r="D88" s="38"/>
      <c r="E88" s="1"/>
      <c r="F88" s="15"/>
      <c r="G88" s="362"/>
      <c r="I88" s="243"/>
      <c r="K88" s="241"/>
      <c r="L88" s="242"/>
      <c r="M88" s="241"/>
      <c r="N88" s="241"/>
      <c r="O88" s="241"/>
      <c r="Q88" s="244"/>
      <c r="R88" s="245"/>
      <c r="V88" s="244"/>
      <c r="X88" s="246"/>
      <c r="Y88" s="246"/>
    </row>
    <row r="89" spans="1:25" s="239" customFormat="1" ht="16.5" customHeight="1">
      <c r="C89" s="1"/>
      <c r="D89" s="38"/>
      <c r="E89" s="1"/>
      <c r="F89" s="15"/>
      <c r="G89" s="362"/>
      <c r="I89" s="243"/>
      <c r="K89" s="241"/>
      <c r="L89" s="242"/>
      <c r="M89" s="241"/>
      <c r="N89" s="241"/>
      <c r="O89" s="241"/>
      <c r="Q89" s="244"/>
      <c r="R89" s="245"/>
      <c r="V89" s="244"/>
      <c r="X89" s="246"/>
      <c r="Y89" s="246"/>
    </row>
    <row r="90" spans="1:25" s="239" customFormat="1" ht="16.5" customHeight="1">
      <c r="C90" s="1"/>
      <c r="D90" s="38"/>
      <c r="E90" s="1"/>
      <c r="F90" s="15"/>
      <c r="G90" s="362"/>
      <c r="I90" s="243"/>
      <c r="K90" s="241"/>
      <c r="L90" s="242"/>
      <c r="M90" s="241"/>
      <c r="N90" s="241"/>
      <c r="O90" s="241"/>
      <c r="Q90" s="244"/>
      <c r="R90" s="245"/>
      <c r="V90" s="244"/>
      <c r="X90" s="246"/>
      <c r="Y90" s="246"/>
    </row>
    <row r="91" spans="1:25" s="239" customFormat="1" ht="16.5" customHeight="1">
      <c r="C91" s="1"/>
      <c r="D91" s="38"/>
      <c r="E91" s="1"/>
      <c r="F91" s="15"/>
      <c r="G91" s="362"/>
      <c r="I91" s="243"/>
      <c r="K91" s="241"/>
      <c r="L91" s="242"/>
      <c r="M91" s="241"/>
      <c r="N91" s="241"/>
      <c r="O91" s="241"/>
      <c r="Q91" s="244"/>
      <c r="R91" s="245"/>
      <c r="V91" s="244"/>
      <c r="X91" s="246"/>
      <c r="Y91" s="246"/>
    </row>
    <row r="92" spans="1:25" s="239" customFormat="1" ht="16.5" customHeight="1">
      <c r="C92" s="1"/>
      <c r="D92" s="38"/>
      <c r="E92" s="1"/>
      <c r="F92" s="15"/>
      <c r="G92" s="362"/>
      <c r="I92" s="243"/>
      <c r="K92" s="241"/>
      <c r="L92" s="242"/>
      <c r="M92" s="241"/>
      <c r="N92" s="241"/>
      <c r="O92" s="241"/>
      <c r="Q92" s="244"/>
      <c r="R92" s="245"/>
      <c r="V92" s="244"/>
      <c r="X92" s="246"/>
      <c r="Y92" s="246"/>
    </row>
    <row r="93" spans="1:25" s="239" customFormat="1" ht="16.5" customHeight="1">
      <c r="C93" s="1"/>
      <c r="D93" s="38"/>
      <c r="E93" s="1"/>
      <c r="F93" s="15"/>
      <c r="G93" s="362"/>
      <c r="I93" s="243"/>
      <c r="K93" s="241"/>
      <c r="L93" s="242"/>
      <c r="M93" s="241"/>
      <c r="N93" s="241"/>
      <c r="O93" s="241"/>
      <c r="Q93" s="244"/>
      <c r="R93" s="245"/>
      <c r="V93" s="244"/>
      <c r="X93" s="246"/>
      <c r="Y93" s="246"/>
    </row>
    <row r="94" spans="1:25" s="239" customFormat="1" ht="16.5" customHeight="1">
      <c r="C94" s="1"/>
      <c r="D94" s="38"/>
      <c r="E94" s="1"/>
      <c r="F94" s="15"/>
      <c r="G94" s="362"/>
      <c r="I94" s="243"/>
      <c r="K94" s="241"/>
      <c r="L94" s="242"/>
      <c r="M94" s="241"/>
      <c r="N94" s="241"/>
      <c r="O94" s="241"/>
      <c r="Q94" s="244"/>
      <c r="R94" s="245"/>
      <c r="V94" s="244"/>
      <c r="X94" s="246"/>
      <c r="Y94" s="246"/>
    </row>
    <row r="95" spans="1:25" s="239" customFormat="1" ht="16.5" customHeight="1">
      <c r="C95" s="1"/>
      <c r="D95" s="38"/>
      <c r="E95" s="1"/>
      <c r="F95" s="15"/>
      <c r="G95" s="362"/>
      <c r="I95" s="243"/>
      <c r="K95" s="241"/>
      <c r="L95" s="242"/>
      <c r="M95" s="241"/>
      <c r="N95" s="241"/>
      <c r="O95" s="241"/>
      <c r="Q95" s="244"/>
      <c r="R95" s="245"/>
      <c r="V95" s="244"/>
      <c r="X95" s="246"/>
      <c r="Y95" s="246"/>
    </row>
    <row r="96" spans="1:25" s="239" customFormat="1" ht="16.5" customHeight="1">
      <c r="C96" s="1"/>
      <c r="D96" s="38"/>
      <c r="E96" s="1"/>
      <c r="F96" s="15"/>
      <c r="G96" s="362"/>
      <c r="I96" s="243"/>
      <c r="K96" s="241"/>
      <c r="L96" s="242"/>
      <c r="M96" s="241"/>
      <c r="N96" s="241"/>
      <c r="O96" s="241"/>
      <c r="Q96" s="244"/>
      <c r="R96" s="245"/>
      <c r="V96" s="244"/>
      <c r="X96" s="246"/>
      <c r="Y96" s="246"/>
    </row>
    <row r="97" spans="3:25" s="239" customFormat="1" ht="16.5" customHeight="1">
      <c r="C97" s="1"/>
      <c r="D97" s="38"/>
      <c r="E97" s="1"/>
      <c r="F97" s="15"/>
      <c r="G97" s="362"/>
      <c r="I97" s="243"/>
      <c r="K97" s="241"/>
      <c r="L97" s="242"/>
      <c r="M97" s="241"/>
      <c r="N97" s="241"/>
      <c r="O97" s="241"/>
      <c r="Q97" s="244"/>
      <c r="R97" s="245"/>
      <c r="V97" s="244"/>
      <c r="X97" s="246"/>
      <c r="Y97" s="246"/>
    </row>
    <row r="98" spans="3:25" s="239" customFormat="1" ht="16.5" customHeight="1">
      <c r="C98" s="1"/>
      <c r="D98" s="38"/>
      <c r="E98" s="1"/>
      <c r="F98" s="15"/>
      <c r="G98" s="362"/>
      <c r="I98" s="243"/>
      <c r="K98" s="241"/>
      <c r="L98" s="242"/>
      <c r="M98" s="241"/>
      <c r="N98" s="241"/>
      <c r="O98" s="241"/>
      <c r="Q98" s="244"/>
      <c r="R98" s="245"/>
      <c r="V98" s="244"/>
      <c r="X98" s="246"/>
      <c r="Y98" s="246"/>
    </row>
    <row r="99" spans="3:25" s="239" customFormat="1" ht="16.5" customHeight="1">
      <c r="C99" s="1"/>
      <c r="D99" s="38"/>
      <c r="E99" s="1"/>
      <c r="F99" s="15"/>
      <c r="G99" s="362"/>
      <c r="I99" s="243"/>
      <c r="K99" s="241"/>
      <c r="L99" s="242"/>
      <c r="M99" s="241"/>
      <c r="N99" s="241"/>
      <c r="O99" s="241"/>
      <c r="Q99" s="244"/>
      <c r="R99" s="245"/>
      <c r="V99" s="244"/>
      <c r="X99" s="246"/>
      <c r="Y99" s="246"/>
    </row>
    <row r="100" spans="3:25" s="239" customFormat="1" ht="16.5" customHeight="1">
      <c r="C100" s="1"/>
      <c r="D100" s="38"/>
      <c r="E100" s="1"/>
      <c r="F100" s="15"/>
      <c r="G100" s="362"/>
      <c r="I100" s="243"/>
      <c r="K100" s="241"/>
      <c r="L100" s="242"/>
      <c r="M100" s="241"/>
      <c r="N100" s="241"/>
      <c r="O100" s="241"/>
      <c r="Q100" s="244"/>
      <c r="R100" s="245"/>
      <c r="V100" s="244"/>
      <c r="X100" s="246"/>
      <c r="Y100" s="246"/>
    </row>
    <row r="101" spans="3:25" s="239" customFormat="1" ht="16.5" customHeight="1">
      <c r="C101" s="1"/>
      <c r="D101" s="38"/>
      <c r="E101" s="1"/>
      <c r="F101" s="15"/>
      <c r="G101" s="362"/>
      <c r="I101" s="243"/>
      <c r="K101" s="241"/>
      <c r="L101" s="242"/>
      <c r="M101" s="241"/>
      <c r="N101" s="241"/>
      <c r="O101" s="241"/>
      <c r="Q101" s="244"/>
      <c r="R101" s="245"/>
      <c r="V101" s="244"/>
      <c r="X101" s="246"/>
      <c r="Y101" s="246"/>
    </row>
    <row r="102" spans="3:25" ht="16.5" customHeight="1">
      <c r="D102" s="21"/>
      <c r="J102" s="1"/>
      <c r="K102" s="1"/>
      <c r="L102" s="230"/>
      <c r="M102" s="1"/>
    </row>
    <row r="103" spans="3:25" ht="16.5" customHeight="1"/>
    <row r="104" spans="3:25" ht="16.5" customHeight="1"/>
    <row r="105" spans="3:25" ht="16.5" customHeight="1"/>
    <row r="106" spans="3:25" ht="16.5" customHeight="1"/>
    <row r="107" spans="3:25" ht="16.5" customHeight="1">
      <c r="T107" s="252"/>
      <c r="U107" s="252"/>
    </row>
    <row r="108" spans="3:25" ht="16.5" customHeight="1">
      <c r="T108" s="252"/>
      <c r="U108" s="252"/>
    </row>
    <row r="109" spans="3:25" ht="16.5" customHeight="1">
      <c r="I109" s="229"/>
      <c r="J109" s="1"/>
      <c r="K109" s="1"/>
      <c r="L109" s="230"/>
      <c r="M109" s="1"/>
      <c r="N109" s="1"/>
      <c r="O109" s="1"/>
      <c r="P109" s="1"/>
      <c r="Q109" s="20"/>
      <c r="R109" s="7"/>
      <c r="S109" s="1"/>
      <c r="T109" s="1"/>
      <c r="U109" s="1"/>
      <c r="V109" s="20"/>
    </row>
    <row r="110" spans="3:25" ht="16.5" customHeight="1">
      <c r="I110" s="229"/>
      <c r="J110" s="1"/>
      <c r="K110" s="1"/>
      <c r="L110" s="230"/>
      <c r="M110" s="1"/>
      <c r="N110" s="1"/>
      <c r="O110" s="1"/>
      <c r="P110" s="1"/>
      <c r="Q110" s="20"/>
      <c r="R110" s="7"/>
      <c r="S110" s="1"/>
      <c r="T110" s="1"/>
      <c r="U110" s="1"/>
      <c r="V110" s="20"/>
    </row>
    <row r="111" spans="3:25" ht="16.5" customHeight="1">
      <c r="I111" s="229"/>
      <c r="J111" s="1"/>
      <c r="K111" s="1"/>
      <c r="L111" s="230"/>
      <c r="M111" s="1"/>
      <c r="N111" s="1"/>
      <c r="O111" s="1"/>
      <c r="P111" s="1"/>
      <c r="Q111" s="20"/>
      <c r="R111" s="7"/>
      <c r="S111" s="1"/>
      <c r="T111" s="1"/>
      <c r="U111" s="1"/>
      <c r="V111" s="20"/>
    </row>
    <row r="112" spans="3:25" ht="16.5" customHeight="1">
      <c r="C112" s="20"/>
      <c r="I112" s="229"/>
      <c r="J112" s="1"/>
      <c r="K112" s="1"/>
      <c r="L112" s="230"/>
      <c r="M112" s="1"/>
      <c r="N112" s="1"/>
      <c r="O112" s="1"/>
      <c r="P112" s="1"/>
      <c r="Q112" s="20"/>
      <c r="R112" s="7"/>
      <c r="S112" s="1"/>
      <c r="T112" s="1"/>
      <c r="U112" s="1"/>
      <c r="V112" s="20"/>
    </row>
    <row r="113" spans="1:22" ht="16.5" customHeight="1">
      <c r="A113" s="1"/>
      <c r="C113" s="20"/>
      <c r="I113" s="229"/>
      <c r="J113" s="1"/>
      <c r="K113" s="1"/>
      <c r="L113" s="230"/>
      <c r="M113" s="1"/>
      <c r="N113" s="1"/>
      <c r="O113" s="1"/>
      <c r="P113" s="1"/>
      <c r="Q113" s="20"/>
      <c r="R113" s="7"/>
      <c r="S113" s="1"/>
      <c r="T113" s="1"/>
      <c r="U113" s="1"/>
      <c r="V113" s="20"/>
    </row>
    <row r="114" spans="1:22" ht="16.5" customHeight="1">
      <c r="A114" s="1"/>
      <c r="C114" s="20"/>
      <c r="I114" s="229"/>
      <c r="J114" s="1"/>
      <c r="K114" s="1"/>
      <c r="L114" s="230"/>
      <c r="M114" s="1"/>
      <c r="N114" s="1"/>
      <c r="O114" s="1"/>
      <c r="P114" s="1"/>
      <c r="Q114" s="20"/>
      <c r="R114" s="7"/>
      <c r="S114" s="1"/>
      <c r="T114" s="1"/>
      <c r="U114" s="1"/>
      <c r="V114" s="20"/>
    </row>
    <row r="115" spans="1:22" ht="16.5" customHeight="1">
      <c r="A115" s="1"/>
      <c r="C115" s="20"/>
      <c r="I115" s="229"/>
      <c r="J115" s="1"/>
      <c r="K115" s="1"/>
      <c r="L115" s="230"/>
      <c r="M115" s="1"/>
      <c r="N115" s="1"/>
      <c r="O115" s="1"/>
      <c r="P115" s="1"/>
      <c r="Q115" s="20"/>
      <c r="R115" s="7"/>
      <c r="S115" s="1"/>
      <c r="T115" s="1"/>
      <c r="U115" s="1"/>
      <c r="V115" s="20"/>
    </row>
    <row r="116" spans="1:22" ht="16.5" customHeight="1"/>
    <row r="117" spans="1:22" ht="16.5" customHeight="1"/>
    <row r="118" spans="1:22" ht="16.5" customHeight="1"/>
    <row r="119" spans="1:22" ht="16.5" customHeight="1"/>
    <row r="120" spans="1:22" ht="16.5" customHeight="1"/>
    <row r="121" spans="1:22" ht="16.5" customHeight="1"/>
    <row r="122" spans="1:22" ht="16.5" customHeight="1"/>
    <row r="123" spans="1:22" ht="16.5" customHeight="1"/>
    <row r="124" spans="1:22" ht="16.5" customHeight="1"/>
    <row r="125" spans="1:22" ht="16.5" customHeight="1"/>
    <row r="126" spans="1:22" ht="16.5" customHeight="1"/>
    <row r="127" spans="1:22" ht="16.5" customHeight="1"/>
    <row r="128" spans="1:22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spans="1:23" ht="16.5" customHeight="1"/>
    <row r="146" spans="1:23" ht="16.5" customHeight="1">
      <c r="A146" s="1"/>
      <c r="I146" s="229"/>
      <c r="J146" s="1"/>
      <c r="K146" s="1"/>
      <c r="L146" s="230"/>
      <c r="M146" s="1"/>
      <c r="N146" s="1"/>
      <c r="O146" s="1"/>
      <c r="P146" s="1"/>
      <c r="Q146" s="20"/>
      <c r="R146" s="7"/>
      <c r="S146" s="1"/>
      <c r="T146" s="1"/>
      <c r="U146" s="1"/>
      <c r="V146" s="20"/>
      <c r="W146" s="15"/>
    </row>
    <row r="147" spans="1:23" ht="16.5" customHeight="1"/>
    <row r="148" spans="1:23" ht="27.75" customHeight="1"/>
    <row r="149" spans="1:23" ht="27.75" customHeight="1"/>
  </sheetData>
  <mergeCells count="83">
    <mergeCell ref="C1:D1"/>
    <mergeCell ref="P2:U2"/>
    <mergeCell ref="H4:O5"/>
    <mergeCell ref="H6:N6"/>
    <mergeCell ref="H7:N7"/>
    <mergeCell ref="O7:U7"/>
    <mergeCell ref="G12:G14"/>
    <mergeCell ref="H12:H14"/>
    <mergeCell ref="I12:U12"/>
    <mergeCell ref="V12:V14"/>
    <mergeCell ref="W12:X12"/>
    <mergeCell ref="I13:I14"/>
    <mergeCell ref="J13:J14"/>
    <mergeCell ref="K13:K14"/>
    <mergeCell ref="L13:M13"/>
    <mergeCell ref="N13:N14"/>
    <mergeCell ref="B12:B14"/>
    <mergeCell ref="C12:C14"/>
    <mergeCell ref="D12:D14"/>
    <mergeCell ref="E12:E14"/>
    <mergeCell ref="F12:F14"/>
    <mergeCell ref="W15:X15"/>
    <mergeCell ref="W13:W14"/>
    <mergeCell ref="X13:X14"/>
    <mergeCell ref="T8:U8"/>
    <mergeCell ref="S9:T9"/>
    <mergeCell ref="O10:X10"/>
    <mergeCell ref="Q13:Q14"/>
    <mergeCell ref="R13:R14"/>
    <mergeCell ref="S13:S14"/>
    <mergeCell ref="T13:U14"/>
    <mergeCell ref="O13:O14"/>
    <mergeCell ref="P13:P14"/>
    <mergeCell ref="G49:G51"/>
    <mergeCell ref="I15:J15"/>
    <mergeCell ref="L15:M15"/>
    <mergeCell ref="R15:S15"/>
    <mergeCell ref="T15:U15"/>
    <mergeCell ref="C21:G21"/>
    <mergeCell ref="B49:B51"/>
    <mergeCell ref="C49:C51"/>
    <mergeCell ref="D49:D51"/>
    <mergeCell ref="E49:E51"/>
    <mergeCell ref="F49:F51"/>
    <mergeCell ref="W49:X49"/>
    <mergeCell ref="I50:I51"/>
    <mergeCell ref="J50:J51"/>
    <mergeCell ref="K50:K51"/>
    <mergeCell ref="L50:M50"/>
    <mergeCell ref="N50:N51"/>
    <mergeCell ref="O50:O51"/>
    <mergeCell ref="C73:E73"/>
    <mergeCell ref="X50:X51"/>
    <mergeCell ref="I52:J52"/>
    <mergeCell ref="L52:M52"/>
    <mergeCell ref="R52:S52"/>
    <mergeCell ref="T52:U52"/>
    <mergeCell ref="W52:X52"/>
    <mergeCell ref="P50:P51"/>
    <mergeCell ref="Q50:Q51"/>
    <mergeCell ref="R50:R51"/>
    <mergeCell ref="S50:S51"/>
    <mergeCell ref="T50:U51"/>
    <mergeCell ref="W50:W51"/>
    <mergeCell ref="H49:H51"/>
    <mergeCell ref="I49:U49"/>
    <mergeCell ref="V49:V51"/>
    <mergeCell ref="C68:E68"/>
    <mergeCell ref="C69:E69"/>
    <mergeCell ref="C70:E70"/>
    <mergeCell ref="C71:E71"/>
    <mergeCell ref="C72:E72"/>
    <mergeCell ref="C74:E74"/>
    <mergeCell ref="K77:M77"/>
    <mergeCell ref="Q77:S77"/>
    <mergeCell ref="T77:X77"/>
    <mergeCell ref="V74:Y74"/>
    <mergeCell ref="V75:Y75"/>
    <mergeCell ref="P78:W78"/>
    <mergeCell ref="C80:X80"/>
    <mergeCell ref="C81:X81"/>
    <mergeCell ref="C82:X82"/>
    <mergeCell ref="P85:V85"/>
  </mergeCells>
  <pageMargins left="0.7" right="0.7" top="0.75" bottom="0.75" header="0.3" footer="0.3"/>
  <pageSetup paperSize="9" scale="39" orientation="landscape" verticalDpi="0" r:id="rId1"/>
  <rowBreaks count="1" manualBreakCount="1">
    <brk id="48" max="16383" man="1"/>
  </rowBreaks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2026-08-06T10:59:37Z</dcterms:modified>
</cp:coreProperties>
</file>